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45" windowWidth="14295" windowHeight="11505" activeTab="1"/>
  </bookViews>
  <sheets>
    <sheet name="Keith's Request" sheetId="9" r:id="rId1"/>
    <sheet name="2016.-2017" sheetId="10" r:id="rId2"/>
    <sheet name="2015-2016" sheetId="7" r:id="rId3"/>
    <sheet name="2014-2015 " sheetId="8" r:id="rId4"/>
  </sheets>
  <externalReferences>
    <externalReference r:id="rId5"/>
    <externalReference r:id="rId6"/>
  </externalReferences>
  <definedNames>
    <definedName name="_xlnm.Print_Area" localSheetId="2">'2015-2016'!$B$1:$I$179</definedName>
    <definedName name="_xlnm.Print_Area" localSheetId="1">'2016.-2017'!$A:$H</definedName>
    <definedName name="_xlnm.Print_Area" localSheetId="0">'Keith''s Request'!$K$1:$S$57</definedName>
    <definedName name="_xlnm.Print_Titles" localSheetId="2">'2015-2016'!$1:$4</definedName>
  </definedNames>
  <calcPr calcId="125725"/>
</workbook>
</file>

<file path=xl/calcChain.xml><?xml version="1.0" encoding="utf-8"?>
<calcChain xmlns="http://schemas.openxmlformats.org/spreadsheetml/2006/main">
  <c r="D14" i="10"/>
  <c r="H14" s="1"/>
  <c r="F14"/>
  <c r="D19"/>
  <c r="F19"/>
  <c r="G19"/>
  <c r="D17"/>
  <c r="F17"/>
  <c r="H17"/>
  <c r="C20"/>
  <c r="F20"/>
  <c r="H20"/>
  <c r="H18"/>
  <c r="E190"/>
  <c r="G190"/>
  <c r="C206"/>
  <c r="G194"/>
  <c r="G195"/>
  <c r="G196"/>
  <c r="G197"/>
  <c r="G198"/>
  <c r="G199"/>
  <c r="G200"/>
  <c r="G201"/>
  <c r="G202"/>
  <c r="G203" s="1"/>
  <c r="G204" s="1"/>
  <c r="G205" s="1"/>
  <c r="F8"/>
  <c r="H8"/>
  <c r="H9"/>
  <c r="G9"/>
  <c r="G8"/>
  <c r="F9"/>
  <c r="E9"/>
  <c r="E8"/>
  <c r="G193"/>
  <c r="C64"/>
  <c r="G64" s="1"/>
  <c r="C80"/>
  <c r="C96"/>
  <c r="C159"/>
  <c r="C174"/>
  <c r="D10" s="1"/>
  <c r="C144"/>
  <c r="C128"/>
  <c r="G128" s="1"/>
  <c r="E206"/>
  <c r="E159"/>
  <c r="E174"/>
  <c r="F10" s="1"/>
  <c r="E80"/>
  <c r="E96"/>
  <c r="E64"/>
  <c r="E144"/>
  <c r="F80"/>
  <c r="F221" s="1"/>
  <c r="N24" s="1"/>
  <c r="D221"/>
  <c r="G216"/>
  <c r="C190"/>
  <c r="F190"/>
  <c r="G177"/>
  <c r="G178"/>
  <c r="G179"/>
  <c r="G180"/>
  <c r="G181"/>
  <c r="G182"/>
  <c r="G183"/>
  <c r="G184"/>
  <c r="G185"/>
  <c r="G186"/>
  <c r="G187"/>
  <c r="G188"/>
  <c r="G189"/>
  <c r="G99"/>
  <c r="G100"/>
  <c r="G101"/>
  <c r="G102"/>
  <c r="G103"/>
  <c r="G104"/>
  <c r="G105"/>
  <c r="G106"/>
  <c r="G107"/>
  <c r="G108"/>
  <c r="G109"/>
  <c r="G110"/>
  <c r="G111"/>
  <c r="F21"/>
  <c r="F22" s="1"/>
  <c r="D21"/>
  <c r="G21"/>
  <c r="C21"/>
  <c r="C14"/>
  <c r="G14"/>
  <c r="C19"/>
  <c r="D16"/>
  <c r="H16" s="1"/>
  <c r="C16"/>
  <c r="F16"/>
  <c r="G16"/>
  <c r="D15"/>
  <c r="F15"/>
  <c r="C15"/>
  <c r="G15"/>
  <c r="D20"/>
  <c r="G20"/>
  <c r="C17"/>
  <c r="G17"/>
  <c r="C18"/>
  <c r="D18"/>
  <c r="F18"/>
  <c r="G18"/>
  <c r="C112"/>
  <c r="D11"/>
  <c r="E128"/>
  <c r="E112"/>
  <c r="F206"/>
  <c r="F64"/>
  <c r="F96"/>
  <c r="F128"/>
  <c r="F144"/>
  <c r="F159"/>
  <c r="F174"/>
  <c r="F112"/>
  <c r="G112"/>
  <c r="E22"/>
  <c r="E7"/>
  <c r="E12"/>
  <c r="E24"/>
  <c r="C22"/>
  <c r="G22"/>
  <c r="F11"/>
  <c r="H11" s="1"/>
  <c r="G11"/>
  <c r="G10"/>
  <c r="F7"/>
  <c r="H7" s="1"/>
  <c r="G7"/>
  <c r="G12"/>
  <c r="G24"/>
  <c r="N26" s="1"/>
  <c r="C12"/>
  <c r="C24"/>
  <c r="G213"/>
  <c r="G210"/>
  <c r="G162"/>
  <c r="G163"/>
  <c r="G164"/>
  <c r="G165"/>
  <c r="G166"/>
  <c r="G167"/>
  <c r="G168"/>
  <c r="G169"/>
  <c r="G170"/>
  <c r="G171" s="1"/>
  <c r="G172" s="1"/>
  <c r="G173" s="1"/>
  <c r="G159"/>
  <c r="G147"/>
  <c r="G148"/>
  <c r="G149"/>
  <c r="G150"/>
  <c r="G151"/>
  <c r="G152"/>
  <c r="G153"/>
  <c r="G154"/>
  <c r="G155"/>
  <c r="G156" s="1"/>
  <c r="G157" s="1"/>
  <c r="G158" s="1"/>
  <c r="G144"/>
  <c r="G131"/>
  <c r="G132"/>
  <c r="G133"/>
  <c r="G134"/>
  <c r="G135"/>
  <c r="G136"/>
  <c r="G137"/>
  <c r="G138"/>
  <c r="G139"/>
  <c r="G140"/>
  <c r="G141"/>
  <c r="G142"/>
  <c r="G143"/>
  <c r="G115"/>
  <c r="G117"/>
  <c r="G118"/>
  <c r="G119"/>
  <c r="G120"/>
  <c r="G121"/>
  <c r="G122"/>
  <c r="G123"/>
  <c r="G124"/>
  <c r="G125" s="1"/>
  <c r="G126" s="1"/>
  <c r="G127" s="1"/>
  <c r="G116"/>
  <c r="G83"/>
  <c r="G84"/>
  <c r="G85"/>
  <c r="G86"/>
  <c r="G87"/>
  <c r="G88"/>
  <c r="G89"/>
  <c r="G90"/>
  <c r="G91"/>
  <c r="G92"/>
  <c r="G93" s="1"/>
  <c r="G94" s="1"/>
  <c r="G95" s="1"/>
  <c r="G80"/>
  <c r="G67"/>
  <c r="G68"/>
  <c r="G69"/>
  <c r="G70"/>
  <c r="G71"/>
  <c r="G72"/>
  <c r="G73"/>
  <c r="G74"/>
  <c r="G75"/>
  <c r="G76"/>
  <c r="G77"/>
  <c r="G78" s="1"/>
  <c r="G79" s="1"/>
  <c r="G51"/>
  <c r="G52"/>
  <c r="G53"/>
  <c r="G54"/>
  <c r="G55"/>
  <c r="G56"/>
  <c r="G57"/>
  <c r="G58"/>
  <c r="G59"/>
  <c r="G60"/>
  <c r="G61" s="1"/>
  <c r="G62" s="1"/>
  <c r="G63" s="1"/>
  <c r="N50"/>
  <c r="L24"/>
  <c r="L26"/>
  <c r="F3"/>
  <c r="P55" i="9"/>
  <c r="P54"/>
  <c r="P53"/>
  <c r="P52"/>
  <c r="P51"/>
  <c r="P50"/>
  <c r="P49"/>
  <c r="P48"/>
  <c r="P47"/>
  <c r="P46"/>
  <c r="S44"/>
  <c r="T44"/>
  <c r="S45"/>
  <c r="S46"/>
  <c r="S47"/>
  <c r="S48"/>
  <c r="S49"/>
  <c r="S50"/>
  <c r="S51"/>
  <c r="S52"/>
  <c r="S53"/>
  <c r="S54"/>
  <c r="S55"/>
  <c r="S56"/>
  <c r="S11"/>
  <c r="Q56"/>
  <c r="Q11"/>
  <c r="N45"/>
  <c r="P45"/>
  <c r="N44"/>
  <c r="P44"/>
  <c r="R38"/>
  <c r="R18"/>
  <c r="Q38"/>
  <c r="Q18"/>
  <c r="O38"/>
  <c r="O18"/>
  <c r="S25"/>
  <c r="S26"/>
  <c r="S27"/>
  <c r="P56"/>
  <c r="T56"/>
  <c r="T45"/>
  <c r="N56"/>
  <c r="N11"/>
  <c r="S28"/>
  <c r="S29"/>
  <c r="S30"/>
  <c r="S31"/>
  <c r="S32"/>
  <c r="S33"/>
  <c r="S34"/>
  <c r="S35"/>
  <c r="S36"/>
  <c r="S37"/>
  <c r="S18"/>
  <c r="S38"/>
  <c r="H177" i="8"/>
  <c r="H174"/>
  <c r="H8"/>
  <c r="G170"/>
  <c r="F170"/>
  <c r="F13"/>
  <c r="E170"/>
  <c r="H170"/>
  <c r="H158"/>
  <c r="H159"/>
  <c r="H160"/>
  <c r="H161"/>
  <c r="H162"/>
  <c r="H163"/>
  <c r="H164"/>
  <c r="H165"/>
  <c r="H166"/>
  <c r="H167"/>
  <c r="H168"/>
  <c r="H169"/>
  <c r="G154"/>
  <c r="F154"/>
  <c r="E154"/>
  <c r="H154"/>
  <c r="H16"/>
  <c r="H142"/>
  <c r="H143"/>
  <c r="H144"/>
  <c r="H145"/>
  <c r="H146"/>
  <c r="H147"/>
  <c r="H148"/>
  <c r="H149"/>
  <c r="H150"/>
  <c r="H151"/>
  <c r="H152"/>
  <c r="H153"/>
  <c r="G139"/>
  <c r="F139"/>
  <c r="F14"/>
  <c r="E126"/>
  <c r="H126"/>
  <c r="H127"/>
  <c r="H128"/>
  <c r="H129"/>
  <c r="H130"/>
  <c r="H131"/>
  <c r="H132"/>
  <c r="H133"/>
  <c r="H134"/>
  <c r="H135"/>
  <c r="H136"/>
  <c r="H137"/>
  <c r="H138"/>
  <c r="G123"/>
  <c r="G11"/>
  <c r="F123"/>
  <c r="E110"/>
  <c r="H110"/>
  <c r="G107"/>
  <c r="G57"/>
  <c r="G90"/>
  <c r="G73"/>
  <c r="G183"/>
  <c r="F107"/>
  <c r="F57"/>
  <c r="F90"/>
  <c r="F73"/>
  <c r="F183"/>
  <c r="K17"/>
  <c r="E95"/>
  <c r="E107"/>
  <c r="H107"/>
  <c r="H7"/>
  <c r="G12"/>
  <c r="F12"/>
  <c r="E77"/>
  <c r="E90"/>
  <c r="H90"/>
  <c r="H12"/>
  <c r="E60"/>
  <c r="E73"/>
  <c r="F10"/>
  <c r="E44"/>
  <c r="E57"/>
  <c r="G16"/>
  <c r="F16"/>
  <c r="E16"/>
  <c r="G15"/>
  <c r="F15"/>
  <c r="G14"/>
  <c r="H13"/>
  <c r="G13"/>
  <c r="F11"/>
  <c r="G10"/>
  <c r="H9"/>
  <c r="G9"/>
  <c r="F9"/>
  <c r="E9"/>
  <c r="G8"/>
  <c r="F8"/>
  <c r="E8"/>
  <c r="G7"/>
  <c r="F7"/>
  <c r="F17"/>
  <c r="K19"/>
  <c r="G3"/>
  <c r="P11" i="9"/>
  <c r="E12" i="8"/>
  <c r="E15"/>
  <c r="H73"/>
  <c r="H15"/>
  <c r="H60"/>
  <c r="H61"/>
  <c r="H62"/>
  <c r="H63"/>
  <c r="H64"/>
  <c r="H65"/>
  <c r="H66"/>
  <c r="H67"/>
  <c r="H68"/>
  <c r="H69"/>
  <c r="H70"/>
  <c r="H71"/>
  <c r="H72"/>
  <c r="H95"/>
  <c r="H96"/>
  <c r="H97"/>
  <c r="H98"/>
  <c r="H99"/>
  <c r="H100"/>
  <c r="H101"/>
  <c r="H102"/>
  <c r="H103"/>
  <c r="H104"/>
  <c r="H105"/>
  <c r="H106"/>
  <c r="E139"/>
  <c r="H139"/>
  <c r="H14"/>
  <c r="L17"/>
  <c r="G17"/>
  <c r="L19"/>
  <c r="H57"/>
  <c r="H10"/>
  <c r="E10"/>
  <c r="H112"/>
  <c r="H113"/>
  <c r="H114"/>
  <c r="H115"/>
  <c r="H116"/>
  <c r="H117"/>
  <c r="H118"/>
  <c r="H119"/>
  <c r="H120"/>
  <c r="H121"/>
  <c r="H122"/>
  <c r="H111"/>
  <c r="E13"/>
  <c r="E14"/>
  <c r="H44"/>
  <c r="H45"/>
  <c r="H46"/>
  <c r="H47"/>
  <c r="H48"/>
  <c r="H49"/>
  <c r="H50"/>
  <c r="H51"/>
  <c r="H52"/>
  <c r="H53"/>
  <c r="H54"/>
  <c r="H55"/>
  <c r="H56"/>
  <c r="H77"/>
  <c r="H78"/>
  <c r="H79"/>
  <c r="H80"/>
  <c r="H81"/>
  <c r="H82"/>
  <c r="H83"/>
  <c r="H84"/>
  <c r="H85"/>
  <c r="H86"/>
  <c r="H87"/>
  <c r="H88"/>
  <c r="H89"/>
  <c r="E123"/>
  <c r="E183"/>
  <c r="E7"/>
  <c r="H183"/>
  <c r="J17"/>
  <c r="E11"/>
  <c r="E17"/>
  <c r="H123"/>
  <c r="H11"/>
  <c r="H17"/>
  <c r="J19"/>
  <c r="D9"/>
  <c r="D12"/>
  <c r="D16"/>
  <c r="D8"/>
  <c r="D15"/>
  <c r="D10"/>
  <c r="D13"/>
  <c r="D7"/>
  <c r="D14"/>
  <c r="D11"/>
  <c r="M17"/>
  <c r="M19"/>
  <c r="J181"/>
  <c r="J182"/>
  <c r="D17"/>
  <c r="D12" i="10" l="1"/>
  <c r="H10"/>
  <c r="H12" s="1"/>
  <c r="G96"/>
  <c r="H19"/>
  <c r="D22"/>
  <c r="D24" s="1"/>
  <c r="B18" s="1"/>
  <c r="E221"/>
  <c r="M24" s="1"/>
  <c r="G206"/>
  <c r="H21"/>
  <c r="G174"/>
  <c r="F12"/>
  <c r="F24" s="1"/>
  <c r="H15"/>
  <c r="C221"/>
  <c r="K24" s="1"/>
  <c r="M26" l="1"/>
  <c r="H22"/>
  <c r="H24" s="1"/>
  <c r="K26"/>
  <c r="G221"/>
  <c r="K219" s="1"/>
  <c r="K220" s="1"/>
  <c r="B14"/>
  <c r="B21"/>
  <c r="B8"/>
  <c r="B10"/>
  <c r="B19"/>
  <c r="B11"/>
  <c r="B7"/>
  <c r="B20"/>
  <c r="B16"/>
  <c r="B17"/>
  <c r="B15"/>
  <c r="O24" l="1"/>
  <c r="O26" s="1"/>
  <c r="B24"/>
</calcChain>
</file>

<file path=xl/sharedStrings.xml><?xml version="1.0" encoding="utf-8"?>
<sst xmlns="http://schemas.openxmlformats.org/spreadsheetml/2006/main" count="834" uniqueCount="124">
  <si>
    <t>Balance</t>
  </si>
  <si>
    <t>May</t>
  </si>
  <si>
    <t>June</t>
  </si>
  <si>
    <t>July</t>
  </si>
  <si>
    <t>January</t>
  </si>
  <si>
    <t>March</t>
  </si>
  <si>
    <t xml:space="preserve">April </t>
  </si>
  <si>
    <t xml:space="preserve">June </t>
  </si>
  <si>
    <t>August</t>
  </si>
  <si>
    <t>September</t>
  </si>
  <si>
    <t>November</t>
  </si>
  <si>
    <t>December</t>
  </si>
  <si>
    <t>April</t>
  </si>
  <si>
    <t>Total</t>
  </si>
  <si>
    <t>Wire Fee</t>
  </si>
  <si>
    <t xml:space="preserve">Given </t>
  </si>
  <si>
    <t>Sent</t>
  </si>
  <si>
    <t>Cross Foot Check</t>
  </si>
  <si>
    <t xml:space="preserve">March </t>
  </si>
  <si>
    <t xml:space="preserve">February </t>
  </si>
  <si>
    <t>Great Commission - Nicaragua</t>
  </si>
  <si>
    <t xml:space="preserve">Great Commission - Haiti </t>
  </si>
  <si>
    <t>Great Commission - General</t>
  </si>
  <si>
    <t>Great Commission - China</t>
  </si>
  <si>
    <t>Total All Missions</t>
  </si>
  <si>
    <t>February</t>
  </si>
  <si>
    <t>Annie Armstrong</t>
  </si>
  <si>
    <t>Lottie Moon</t>
  </si>
  <si>
    <t>N.C. Baptist Association</t>
  </si>
  <si>
    <t>Given</t>
  </si>
  <si>
    <t>Designated to:</t>
  </si>
  <si>
    <t xml:space="preserve">October </t>
  </si>
  <si>
    <t>Mission Areas</t>
  </si>
  <si>
    <t>Greater Gaston Baptist Association</t>
  </si>
  <si>
    <t>Current</t>
  </si>
  <si>
    <t>Expenses</t>
  </si>
  <si>
    <t>Distributed</t>
  </si>
  <si>
    <t>CROSSFOOT to verify all Totals</t>
  </si>
  <si>
    <t xml:space="preserve">Total   </t>
  </si>
  <si>
    <t>Received</t>
  </si>
  <si>
    <t xml:space="preserve">Percentage </t>
  </si>
  <si>
    <t xml:space="preserve">Balance  </t>
  </si>
  <si>
    <t>Gift designations can be made to any of the 4 areas below.</t>
  </si>
  <si>
    <t>Designated and Budget</t>
  </si>
  <si>
    <t>Report Ran on</t>
  </si>
  <si>
    <t>International Missions - Budget</t>
  </si>
  <si>
    <t>Great Commission - Local Budget</t>
  </si>
  <si>
    <t>Balance Forward 2013-2014</t>
  </si>
  <si>
    <t>Budgeted</t>
  </si>
  <si>
    <t>or Budgeted</t>
  </si>
  <si>
    <t xml:space="preserve">    Update Actual budget spent.</t>
  </si>
  <si>
    <t>Great Commission Report</t>
  </si>
  <si>
    <t xml:space="preserve">           Update title to "Month Year"</t>
  </si>
  <si>
    <t>In November $270.00 was transferred to the Nicaragua trip designated fund per AJ</t>
  </si>
  <si>
    <t>China</t>
  </si>
  <si>
    <t>Local</t>
  </si>
  <si>
    <t>International</t>
  </si>
  <si>
    <t>General</t>
  </si>
  <si>
    <t>Nicaragua</t>
  </si>
  <si>
    <t>Gaston Baptist</t>
  </si>
  <si>
    <t xml:space="preserve">Haiti </t>
  </si>
  <si>
    <t>NC Baptist</t>
  </si>
  <si>
    <t>October 2015</t>
  </si>
  <si>
    <t>August 2015</t>
  </si>
  <si>
    <t>Budget</t>
  </si>
  <si>
    <t>Mission</t>
  </si>
  <si>
    <t>Available</t>
  </si>
  <si>
    <t>100%</t>
  </si>
  <si>
    <t xml:space="preserve">2% </t>
  </si>
  <si>
    <t>Percent</t>
  </si>
  <si>
    <t>Amount</t>
  </si>
  <si>
    <t>When</t>
  </si>
  <si>
    <t>10%</t>
  </si>
  <si>
    <t>Receipts Designated to Missions</t>
  </si>
  <si>
    <t>Receipts Designated to Haiti</t>
  </si>
  <si>
    <t>Receipts Designated to Lottie Moon</t>
  </si>
  <si>
    <t>Receipts Designated to Nicaragua</t>
  </si>
  <si>
    <t>Receipts Designated to Annie Arm.</t>
  </si>
  <si>
    <t>Budgeted - Not Based on Receipts</t>
  </si>
  <si>
    <t>Source of Funds</t>
  </si>
  <si>
    <t>Total Line Item</t>
  </si>
  <si>
    <t>As Requested</t>
  </si>
  <si>
    <t>Designated</t>
  </si>
  <si>
    <t>Type</t>
  </si>
  <si>
    <t xml:space="preserve">Account </t>
  </si>
  <si>
    <t xml:space="preserve">Receipts of General Budget </t>
  </si>
  <si>
    <t xml:space="preserve">Monthly </t>
  </si>
  <si>
    <t>Balance Forward 2014-2015</t>
  </si>
  <si>
    <t>(Under)/Over</t>
  </si>
  <si>
    <t>Actual Given</t>
  </si>
  <si>
    <t>-</t>
  </si>
  <si>
    <t>(2nd month of fiscal)</t>
  </si>
  <si>
    <t>Annual Budget:</t>
  </si>
  <si>
    <r>
      <t xml:space="preserve">Haiti  </t>
    </r>
    <r>
      <rPr>
        <sz val="10"/>
        <color theme="1"/>
        <rFont val="Calibri"/>
        <family val="2"/>
        <scheme val="minor"/>
      </rPr>
      <t xml:space="preserve"> (designated)</t>
    </r>
  </si>
  <si>
    <r>
      <t xml:space="preserve">Local </t>
    </r>
    <r>
      <rPr>
        <sz val="10"/>
        <color theme="1"/>
        <rFont val="Calibri"/>
        <family val="2"/>
        <scheme val="minor"/>
      </rPr>
      <t xml:space="preserve"> (budgeted)</t>
    </r>
  </si>
  <si>
    <t>LOCAL Missions</t>
  </si>
  <si>
    <t>HAITI Missions</t>
  </si>
  <si>
    <t>YTD</t>
  </si>
  <si>
    <t>2 of 12 months</t>
  </si>
  <si>
    <t>DESIGNATED - DETAIL REPORT EXAMPLE</t>
  </si>
  <si>
    <t>SUMMARY REPORT EXAMPLE</t>
  </si>
  <si>
    <t>BUDGETED - DETAIL REPORT EXAMPLE</t>
  </si>
  <si>
    <t>Column 1</t>
  </si>
  <si>
    <t>Column 2</t>
  </si>
  <si>
    <t>Column 3</t>
  </si>
  <si>
    <t>Column 4</t>
  </si>
  <si>
    <t>Column 5</t>
  </si>
  <si>
    <t>Column 6</t>
  </si>
  <si>
    <r>
      <t xml:space="preserve">REPORT as of October </t>
    </r>
    <r>
      <rPr>
        <sz val="9"/>
        <color theme="1"/>
        <rFont val="Calibri"/>
        <family val="2"/>
        <scheme val="minor"/>
      </rPr>
      <t>(2 of 12 months)</t>
    </r>
  </si>
  <si>
    <t>Designated and Budgeted</t>
  </si>
  <si>
    <t xml:space="preserve"> August 2016</t>
  </si>
  <si>
    <t>zero</t>
  </si>
  <si>
    <t>Beginning</t>
  </si>
  <si>
    <t xml:space="preserve">Subtotal Budgeted </t>
  </si>
  <si>
    <t>Subtotal Designated</t>
  </si>
  <si>
    <t>Women On Missions</t>
  </si>
  <si>
    <t>Women on Missions</t>
  </si>
  <si>
    <t>Mission Trips/Projects</t>
  </si>
  <si>
    <t>Mission Report</t>
  </si>
  <si>
    <t>Balance Forward 2016-2017</t>
  </si>
  <si>
    <r>
      <rPr>
        <sz val="11"/>
        <color theme="0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Balance Forward 2016-2017</t>
    </r>
  </si>
  <si>
    <t>SPBC Youth Missions - Budget</t>
  </si>
  <si>
    <t xml:space="preserve">Youth Mission </t>
  </si>
  <si>
    <t>July 2018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</si>
</sst>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8" formatCode="&quot;$&quot;#,##0.00_);[Red]\(&quot;$&quot;#,##0.00\)"/>
    <numFmt numFmtId="164" formatCode="0.0%"/>
    <numFmt numFmtId="165" formatCode="[$-409]mmmm\ d\,\ yyyy;@"/>
    <numFmt numFmtId="166" formatCode="&quot;$&quot;#,##0.00"/>
    <numFmt numFmtId="167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070AA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CC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165" fontId="0" fillId="0" borderId="0"/>
  </cellStyleXfs>
  <cellXfs count="235">
    <xf numFmtId="165" fontId="0" fillId="0" borderId="0" xfId="0"/>
    <xf numFmtId="165" fontId="1" fillId="0" borderId="0" xfId="0" applyFont="1"/>
    <xf numFmtId="165" fontId="1" fillId="2" borderId="0" xfId="0" applyFont="1" applyFill="1"/>
    <xf numFmtId="165" fontId="0" fillId="0" borderId="0" xfId="0" applyFill="1"/>
    <xf numFmtId="165" fontId="0" fillId="0" borderId="0" xfId="0" applyFont="1" applyFill="1"/>
    <xf numFmtId="165" fontId="1" fillId="0" borderId="0" xfId="0" applyFont="1" applyFill="1"/>
    <xf numFmtId="165" fontId="0" fillId="0" borderId="5" xfId="0" applyBorder="1"/>
    <xf numFmtId="165" fontId="0" fillId="0" borderId="4" xfId="0" applyBorder="1"/>
    <xf numFmtId="8" fontId="0" fillId="0" borderId="0" xfId="0" applyNumberFormat="1"/>
    <xf numFmtId="8" fontId="1" fillId="2" borderId="0" xfId="0" applyNumberFormat="1" applyFont="1" applyFill="1"/>
    <xf numFmtId="8" fontId="0" fillId="0" borderId="0" xfId="0" applyNumberFormat="1" applyFont="1" applyFill="1"/>
    <xf numFmtId="8" fontId="1" fillId="0" borderId="0" xfId="0" applyNumberFormat="1" applyFont="1" applyFill="1"/>
    <xf numFmtId="165" fontId="0" fillId="0" borderId="0" xfId="0" applyBorder="1"/>
    <xf numFmtId="8" fontId="1" fillId="0" borderId="6" xfId="0" applyNumberFormat="1" applyFont="1" applyFill="1" applyBorder="1"/>
    <xf numFmtId="8" fontId="0" fillId="3" borderId="7" xfId="0" applyNumberFormat="1" applyFill="1" applyBorder="1"/>
    <xf numFmtId="165" fontId="0" fillId="0" borderId="0" xfId="0" applyFont="1" applyFill="1" applyBorder="1"/>
    <xf numFmtId="8" fontId="0" fillId="0" borderId="0" xfId="0" applyNumberFormat="1" applyFont="1" applyFill="1" applyBorder="1" applyAlignment="1">
      <alignment horizontal="right" indent="1"/>
    </xf>
    <xf numFmtId="8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/>
    <xf numFmtId="165" fontId="2" fillId="2" borderId="0" xfId="0" applyFont="1" applyFill="1"/>
    <xf numFmtId="8" fontId="2" fillId="2" borderId="0" xfId="0" applyNumberFormat="1" applyFont="1" applyFill="1"/>
    <xf numFmtId="165" fontId="0" fillId="0" borderId="0" xfId="0" applyFill="1" applyBorder="1"/>
    <xf numFmtId="165" fontId="0" fillId="0" borderId="0" xfId="0" applyFont="1"/>
    <xf numFmtId="165" fontId="3" fillId="0" borderId="0" xfId="0" applyFont="1"/>
    <xf numFmtId="8" fontId="1" fillId="0" borderId="0" xfId="0" applyNumberFormat="1" applyFont="1" applyFill="1" applyBorder="1" applyAlignment="1">
      <alignment horizontal="right" indent="2"/>
    </xf>
    <xf numFmtId="8" fontId="0" fillId="0" borderId="0" xfId="0" applyNumberFormat="1" applyAlignment="1">
      <alignment horizontal="right"/>
    </xf>
    <xf numFmtId="8" fontId="0" fillId="0" borderId="11" xfId="0" applyNumberFormat="1" applyBorder="1" applyAlignment="1">
      <alignment horizontal="right"/>
    </xf>
    <xf numFmtId="164" fontId="0" fillId="0" borderId="0" xfId="0" applyNumberFormat="1" applyAlignment="1">
      <alignment horizontal="right" indent="2"/>
    </xf>
    <xf numFmtId="165" fontId="1" fillId="0" borderId="0" xfId="0" applyFont="1" applyFill="1" applyBorder="1" applyAlignment="1">
      <alignment horizontal="left" indent="1"/>
    </xf>
    <xf numFmtId="165" fontId="0" fillId="0" borderId="1" xfId="0" applyBorder="1"/>
    <xf numFmtId="165" fontId="3" fillId="0" borderId="2" xfId="0" applyFont="1" applyBorder="1"/>
    <xf numFmtId="165" fontId="0" fillId="0" borderId="2" xfId="0" applyBorder="1"/>
    <xf numFmtId="165" fontId="0" fillId="0" borderId="3" xfId="0" applyBorder="1"/>
    <xf numFmtId="8" fontId="0" fillId="0" borderId="18" xfId="0" applyNumberFormat="1" applyBorder="1" applyAlignment="1">
      <alignment horizontal="right"/>
    </xf>
    <xf numFmtId="8" fontId="0" fillId="0" borderId="19" xfId="0" applyNumberFormat="1" applyBorder="1" applyAlignment="1">
      <alignment horizontal="right"/>
    </xf>
    <xf numFmtId="165" fontId="1" fillId="0" borderId="0" xfId="0" applyFont="1" applyBorder="1"/>
    <xf numFmtId="165" fontId="5" fillId="4" borderId="12" xfId="0" applyFont="1" applyFill="1" applyBorder="1" applyAlignment="1">
      <alignment horizontal="left" indent="1"/>
    </xf>
    <xf numFmtId="165" fontId="5" fillId="4" borderId="13" xfId="0" applyFont="1" applyFill="1" applyBorder="1" applyAlignment="1"/>
    <xf numFmtId="165" fontId="5" fillId="4" borderId="13" xfId="0" applyFont="1" applyFill="1" applyBorder="1" applyAlignment="1">
      <alignment horizontal="right"/>
    </xf>
    <xf numFmtId="165" fontId="5" fillId="4" borderId="13" xfId="0" applyFont="1" applyFill="1" applyBorder="1" applyAlignment="1">
      <alignment horizontal="right" indent="1"/>
    </xf>
    <xf numFmtId="165" fontId="5" fillId="4" borderId="13" xfId="0" applyFont="1" applyFill="1" applyBorder="1" applyAlignment="1">
      <alignment horizontal="center"/>
    </xf>
    <xf numFmtId="165" fontId="5" fillId="4" borderId="14" xfId="0" applyFont="1" applyFill="1" applyBorder="1" applyAlignment="1">
      <alignment horizontal="right" indent="1"/>
    </xf>
    <xf numFmtId="165" fontId="5" fillId="4" borderId="15" xfId="0" applyFont="1" applyFill="1" applyBorder="1" applyAlignment="1">
      <alignment horizontal="left" vertical="top" indent="1"/>
    </xf>
    <xf numFmtId="165" fontId="5" fillId="4" borderId="16" xfId="0" applyFont="1" applyFill="1" applyBorder="1" applyAlignment="1">
      <alignment vertical="top"/>
    </xf>
    <xf numFmtId="8" fontId="5" fillId="4" borderId="16" xfId="0" applyNumberFormat="1" applyFont="1" applyFill="1" applyBorder="1" applyAlignment="1">
      <alignment horizontal="right" vertical="top"/>
    </xf>
    <xf numFmtId="8" fontId="5" fillId="4" borderId="16" xfId="0" applyNumberFormat="1" applyFont="1" applyFill="1" applyBorder="1" applyAlignment="1">
      <alignment horizontal="center" vertical="top"/>
    </xf>
    <xf numFmtId="8" fontId="5" fillId="4" borderId="17" xfId="0" applyNumberFormat="1" applyFont="1" applyFill="1" applyBorder="1" applyAlignment="1">
      <alignment horizontal="right" vertical="top"/>
    </xf>
    <xf numFmtId="165" fontId="4" fillId="5" borderId="9" xfId="0" applyFont="1" applyFill="1" applyBorder="1"/>
    <xf numFmtId="8" fontId="4" fillId="5" borderId="9" xfId="0" applyNumberFormat="1" applyFont="1" applyFill="1" applyBorder="1" applyAlignment="1">
      <alignment horizontal="right" indent="1"/>
    </xf>
    <xf numFmtId="8" fontId="4" fillId="5" borderId="9" xfId="0" applyNumberFormat="1" applyFont="1" applyFill="1" applyBorder="1" applyAlignment="1">
      <alignment horizontal="right"/>
    </xf>
    <xf numFmtId="8" fontId="4" fillId="5" borderId="10" xfId="0" applyNumberFormat="1" applyFont="1" applyFill="1" applyBorder="1" applyAlignment="1">
      <alignment horizontal="center"/>
    </xf>
    <xf numFmtId="165" fontId="4" fillId="5" borderId="8" xfId="0" applyFont="1" applyFill="1" applyBorder="1" applyAlignment="1">
      <alignment horizontal="left" indent="1"/>
    </xf>
    <xf numFmtId="165" fontId="0" fillId="0" borderId="0" xfId="0" applyAlignment="1">
      <alignment horizontal="left" indent="1"/>
    </xf>
    <xf numFmtId="165" fontId="1" fillId="2" borderId="0" xfId="0" applyFont="1" applyFill="1" applyAlignment="1">
      <alignment horizontal="left" indent="1"/>
    </xf>
    <xf numFmtId="165" fontId="1" fillId="0" borderId="0" xfId="0" applyFont="1" applyFill="1" applyAlignment="1">
      <alignment horizontal="left" indent="1"/>
    </xf>
    <xf numFmtId="165" fontId="2" fillId="2" borderId="0" xfId="0" applyFont="1" applyFill="1" applyAlignment="1">
      <alignment horizontal="left" indent="1"/>
    </xf>
    <xf numFmtId="8" fontId="4" fillId="5" borderId="8" xfId="0" applyNumberFormat="1" applyFont="1" applyFill="1" applyBorder="1" applyAlignment="1">
      <alignment horizontal="left" indent="1"/>
    </xf>
    <xf numFmtId="165" fontId="0" fillId="0" borderId="0" xfId="0" applyFill="1" applyBorder="1" applyAlignment="1">
      <alignment horizontal="left" indent="2"/>
    </xf>
    <xf numFmtId="165" fontId="0" fillId="0" borderId="0" xfId="0" applyAlignment="1">
      <alignment horizontal="left" indent="2"/>
    </xf>
    <xf numFmtId="165" fontId="2" fillId="0" borderId="0" xfId="0" applyFont="1" applyFill="1" applyAlignment="1">
      <alignment horizontal="left" indent="1"/>
    </xf>
    <xf numFmtId="165" fontId="2" fillId="0" borderId="0" xfId="0" applyFont="1" applyFill="1"/>
    <xf numFmtId="8" fontId="2" fillId="0" borderId="0" xfId="0" applyNumberFormat="1" applyFont="1" applyFill="1"/>
    <xf numFmtId="8" fontId="6" fillId="3" borderId="20" xfId="0" applyNumberFormat="1" applyFont="1" applyFill="1" applyBorder="1"/>
    <xf numFmtId="8" fontId="6" fillId="3" borderId="21" xfId="0" applyNumberFormat="1" applyFont="1" applyFill="1" applyBorder="1"/>
    <xf numFmtId="8" fontId="6" fillId="3" borderId="22" xfId="0" applyNumberFormat="1" applyFont="1" applyFill="1" applyBorder="1"/>
    <xf numFmtId="165" fontId="2" fillId="2" borderId="0" xfId="0" applyFont="1" applyFill="1" applyBorder="1" applyAlignment="1">
      <alignment horizontal="left" indent="1"/>
    </xf>
    <xf numFmtId="165" fontId="2" fillId="2" borderId="0" xfId="0" applyFont="1" applyFill="1" applyBorder="1"/>
    <xf numFmtId="8" fontId="2" fillId="2" borderId="0" xfId="0" applyNumberFormat="1" applyFont="1" applyFill="1" applyBorder="1"/>
    <xf numFmtId="165" fontId="0" fillId="3" borderId="8" xfId="0" applyFill="1" applyBorder="1"/>
    <xf numFmtId="165" fontId="0" fillId="3" borderId="9" xfId="0" applyFill="1" applyBorder="1"/>
    <xf numFmtId="165" fontId="0" fillId="3" borderId="10" xfId="0" applyFill="1" applyBorder="1"/>
    <xf numFmtId="165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1" fillId="0" borderId="0" xfId="0" applyFont="1" applyAlignment="1">
      <alignment horizontal="center"/>
    </xf>
    <xf numFmtId="165" fontId="1" fillId="0" borderId="0" xfId="0" applyFont="1" applyAlignment="1">
      <alignment horizontal="right"/>
    </xf>
    <xf numFmtId="7" fontId="0" fillId="0" borderId="0" xfId="0" applyNumberFormat="1" applyFont="1" applyFill="1" applyBorder="1" applyAlignment="1"/>
    <xf numFmtId="7" fontId="0" fillId="0" borderId="0" xfId="0" applyNumberFormat="1" applyFont="1" applyFill="1" applyAlignment="1"/>
    <xf numFmtId="7" fontId="0" fillId="0" borderId="0" xfId="0" applyNumberFormat="1" applyAlignment="1"/>
    <xf numFmtId="7" fontId="1" fillId="2" borderId="0" xfId="0" applyNumberFormat="1" applyFont="1" applyFill="1" applyAlignment="1"/>
    <xf numFmtId="7" fontId="1" fillId="0" borderId="0" xfId="0" applyNumberFormat="1" applyFont="1" applyFill="1" applyAlignment="1"/>
    <xf numFmtId="165" fontId="7" fillId="0" borderId="0" xfId="0" applyFont="1" applyFill="1" applyAlignment="1">
      <alignment horizontal="left" indent="1"/>
    </xf>
    <xf numFmtId="8" fontId="0" fillId="0" borderId="0" xfId="0" applyNumberFormat="1" applyFont="1" applyFill="1" applyAlignment="1"/>
    <xf numFmtId="8" fontId="0" fillId="0" borderId="0" xfId="0" applyNumberFormat="1" applyAlignment="1"/>
    <xf numFmtId="8" fontId="1" fillId="2" borderId="0" xfId="0" applyNumberFormat="1" applyFont="1" applyFill="1" applyAlignment="1"/>
    <xf numFmtId="166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Alignment="1">
      <alignment horizontal="right"/>
    </xf>
    <xf numFmtId="165" fontId="0" fillId="3" borderId="8" xfId="0" applyFont="1" applyFill="1" applyBorder="1"/>
    <xf numFmtId="165" fontId="0" fillId="3" borderId="9" xfId="0" applyFont="1" applyFill="1" applyBorder="1"/>
    <xf numFmtId="165" fontId="0" fillId="3" borderId="10" xfId="0" applyFont="1" applyFill="1" applyBorder="1"/>
    <xf numFmtId="8" fontId="0" fillId="3" borderId="0" xfId="0" applyNumberFormat="1" applyFill="1" applyBorder="1"/>
    <xf numFmtId="8" fontId="4" fillId="6" borderId="9" xfId="0" applyNumberFormat="1" applyFont="1" applyFill="1" applyBorder="1" applyAlignment="1">
      <alignment horizontal="right" indent="1"/>
    </xf>
    <xf numFmtId="165" fontId="0" fillId="0" borderId="0" xfId="0" applyAlignment="1">
      <alignment horizontal="center"/>
    </xf>
    <xf numFmtId="165" fontId="0" fillId="0" borderId="0" xfId="0" applyAlignment="1">
      <alignment horizontal="right"/>
    </xf>
    <xf numFmtId="165" fontId="0" fillId="0" borderId="0" xfId="0" applyAlignment="1">
      <alignment horizontal="center"/>
    </xf>
    <xf numFmtId="165" fontId="0" fillId="0" borderId="14" xfId="0" applyBorder="1"/>
    <xf numFmtId="165" fontId="0" fillId="0" borderId="17" xfId="0" applyBorder="1"/>
    <xf numFmtId="165" fontId="1" fillId="7" borderId="12" xfId="0" applyFont="1" applyFill="1" applyBorder="1"/>
    <xf numFmtId="165" fontId="1" fillId="7" borderId="13" xfId="0" applyFont="1" applyFill="1" applyBorder="1"/>
    <xf numFmtId="165" fontId="0" fillId="7" borderId="14" xfId="0" applyFill="1" applyBorder="1"/>
    <xf numFmtId="165" fontId="1" fillId="7" borderId="16" xfId="0" applyFont="1" applyFill="1" applyBorder="1"/>
    <xf numFmtId="165" fontId="0" fillId="7" borderId="17" xfId="0" applyFill="1" applyBorder="1"/>
    <xf numFmtId="165" fontId="0" fillId="0" borderId="12" xfId="0" applyBorder="1"/>
    <xf numFmtId="165" fontId="1" fillId="0" borderId="23" xfId="0" applyFont="1" applyFill="1" applyBorder="1" applyAlignment="1">
      <alignment horizontal="left" indent="1"/>
    </xf>
    <xf numFmtId="165" fontId="0" fillId="0" borderId="24" xfId="0" applyBorder="1"/>
    <xf numFmtId="165" fontId="1" fillId="0" borderId="15" xfId="0" applyFont="1" applyFill="1" applyBorder="1" applyAlignment="1">
      <alignment horizontal="left" indent="1"/>
    </xf>
    <xf numFmtId="165" fontId="1" fillId="7" borderId="15" xfId="0" applyFont="1" applyFill="1" applyBorder="1" applyAlignment="1">
      <alignment horizontal="left" indent="1"/>
    </xf>
    <xf numFmtId="165" fontId="1" fillId="7" borderId="13" xfId="0" applyFont="1" applyFill="1" applyBorder="1" applyAlignment="1">
      <alignment horizontal="center"/>
    </xf>
    <xf numFmtId="165" fontId="1" fillId="7" borderId="16" xfId="0" applyFont="1" applyFill="1" applyBorder="1" applyAlignment="1">
      <alignment horizontal="center"/>
    </xf>
    <xf numFmtId="165" fontId="0" fillId="0" borderId="0" xfId="0" quotePrefix="1" applyAlignment="1">
      <alignment horizontal="left" indent="1"/>
    </xf>
    <xf numFmtId="165" fontId="8" fillId="4" borderId="13" xfId="0" applyFont="1" applyFill="1" applyBorder="1" applyAlignment="1">
      <alignment horizontal="center"/>
    </xf>
    <xf numFmtId="165" fontId="5" fillId="4" borderId="14" xfId="0" applyFont="1" applyFill="1" applyBorder="1" applyAlignment="1">
      <alignment horizontal="center"/>
    </xf>
    <xf numFmtId="165" fontId="1" fillId="9" borderId="23" xfId="0" applyFont="1" applyFill="1" applyBorder="1" applyAlignment="1">
      <alignment horizontal="left" indent="1"/>
    </xf>
    <xf numFmtId="165" fontId="0" fillId="3" borderId="8" xfId="0" applyFill="1" applyBorder="1" applyAlignment="1">
      <alignment horizontal="left" indent="2"/>
    </xf>
    <xf numFmtId="165" fontId="0" fillId="0" borderId="13" xfId="0" applyBorder="1"/>
    <xf numFmtId="165" fontId="0" fillId="0" borderId="13" xfId="0" applyBorder="1" applyAlignment="1">
      <alignment horizontal="center"/>
    </xf>
    <xf numFmtId="165" fontId="0" fillId="0" borderId="14" xfId="0" applyBorder="1" applyAlignment="1">
      <alignment horizontal="center"/>
    </xf>
    <xf numFmtId="165" fontId="0" fillId="0" borderId="23" xfId="0" applyBorder="1"/>
    <xf numFmtId="165" fontId="0" fillId="0" borderId="0" xfId="0" applyBorder="1" applyAlignment="1">
      <alignment horizontal="left"/>
    </xf>
    <xf numFmtId="165" fontId="1" fillId="0" borderId="0" xfId="0" applyFont="1" applyBorder="1" applyAlignment="1">
      <alignment horizontal="center"/>
    </xf>
    <xf numFmtId="165" fontId="0" fillId="0" borderId="0" xfId="0" applyBorder="1" applyAlignment="1">
      <alignment horizontal="center"/>
    </xf>
    <xf numFmtId="165" fontId="0" fillId="0" borderId="24" xfId="0" applyBorder="1" applyAlignment="1">
      <alignment horizontal="center"/>
    </xf>
    <xf numFmtId="165" fontId="9" fillId="0" borderId="23" xfId="0" applyFont="1" applyBorder="1"/>
    <xf numFmtId="167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8" fontId="0" fillId="0" borderId="0" xfId="0" quotePrefix="1" applyNumberFormat="1" applyBorder="1" applyAlignment="1">
      <alignment horizontal="center"/>
    </xf>
    <xf numFmtId="8" fontId="0" fillId="9" borderId="0" xfId="0" quotePrefix="1" applyNumberFormat="1" applyFill="1" applyBorder="1" applyAlignment="1">
      <alignment horizontal="center"/>
    </xf>
    <xf numFmtId="8" fontId="0" fillId="9" borderId="0" xfId="0" applyNumberFormat="1" applyFill="1" applyBorder="1" applyAlignment="1">
      <alignment horizontal="center"/>
    </xf>
    <xf numFmtId="8" fontId="0" fillId="9" borderId="24" xfId="0" applyNumberFormat="1" applyFill="1" applyBorder="1" applyAlignment="1">
      <alignment horizontal="center"/>
    </xf>
    <xf numFmtId="167" fontId="0" fillId="0" borderId="0" xfId="0" quotePrefix="1" applyNumberFormat="1" applyBorder="1" applyAlignment="1">
      <alignment horizontal="center"/>
    </xf>
    <xf numFmtId="165" fontId="0" fillId="0" borderId="15" xfId="0" applyBorder="1"/>
    <xf numFmtId="165" fontId="0" fillId="0" borderId="16" xfId="0" applyBorder="1"/>
    <xf numFmtId="165" fontId="0" fillId="0" borderId="16" xfId="0" applyBorder="1" applyAlignment="1">
      <alignment horizontal="center"/>
    </xf>
    <xf numFmtId="165" fontId="0" fillId="0" borderId="17" xfId="0" applyBorder="1" applyAlignment="1">
      <alignment horizontal="center"/>
    </xf>
    <xf numFmtId="8" fontId="0" fillId="0" borderId="0" xfId="0" applyNumberFormat="1" applyBorder="1" applyAlignment="1"/>
    <xf numFmtId="8" fontId="0" fillId="0" borderId="24" xfId="0" applyNumberFormat="1" applyBorder="1" applyAlignment="1"/>
    <xf numFmtId="165" fontId="0" fillId="0" borderId="23" xfId="0" applyFill="1" applyBorder="1" applyAlignment="1">
      <alignment horizontal="left" indent="2"/>
    </xf>
    <xf numFmtId="165" fontId="0" fillId="0" borderId="23" xfId="0" applyBorder="1" applyAlignment="1">
      <alignment horizontal="left" indent="2"/>
    </xf>
    <xf numFmtId="165" fontId="4" fillId="5" borderId="9" xfId="0" applyFont="1" applyFill="1" applyBorder="1" applyAlignment="1">
      <alignment horizontal="center"/>
    </xf>
    <xf numFmtId="8" fontId="4" fillId="5" borderId="9" xfId="0" applyNumberFormat="1" applyFont="1" applyFill="1" applyBorder="1" applyAlignment="1">
      <alignment horizontal="center"/>
    </xf>
    <xf numFmtId="165" fontId="0" fillId="9" borderId="12" xfId="0" applyFill="1" applyBorder="1"/>
    <xf numFmtId="165" fontId="0" fillId="9" borderId="13" xfId="0" applyFill="1" applyBorder="1"/>
    <xf numFmtId="165" fontId="0" fillId="9" borderId="13" xfId="0" applyFill="1" applyBorder="1" applyAlignment="1">
      <alignment horizontal="center"/>
    </xf>
    <xf numFmtId="165" fontId="0" fillId="9" borderId="14" xfId="0" applyFill="1" applyBorder="1" applyAlignment="1">
      <alignment horizontal="center"/>
    </xf>
    <xf numFmtId="165" fontId="9" fillId="9" borderId="23" xfId="0" applyFont="1" applyFill="1" applyBorder="1"/>
    <xf numFmtId="165" fontId="0" fillId="9" borderId="0" xfId="0" applyFont="1" applyFill="1" applyBorder="1"/>
    <xf numFmtId="165" fontId="0" fillId="9" borderId="0" xfId="0" applyFont="1" applyFill="1" applyBorder="1" applyAlignment="1">
      <alignment horizontal="center"/>
    </xf>
    <xf numFmtId="165" fontId="0" fillId="9" borderId="24" xfId="0" applyFill="1" applyBorder="1" applyAlignment="1">
      <alignment horizontal="center"/>
    </xf>
    <xf numFmtId="165" fontId="1" fillId="8" borderId="23" xfId="0" applyFont="1" applyFill="1" applyBorder="1" applyAlignment="1">
      <alignment horizontal="left" indent="1"/>
    </xf>
    <xf numFmtId="8" fontId="0" fillId="8" borderId="0" xfId="0" applyNumberFormat="1" applyFill="1" applyBorder="1" applyAlignment="1">
      <alignment horizontal="center"/>
    </xf>
    <xf numFmtId="165" fontId="0" fillId="8" borderId="12" xfId="0" applyFill="1" applyBorder="1"/>
    <xf numFmtId="165" fontId="0" fillId="8" borderId="13" xfId="0" applyFill="1" applyBorder="1"/>
    <xf numFmtId="165" fontId="0" fillId="8" borderId="13" xfId="0" applyFill="1" applyBorder="1" applyAlignment="1">
      <alignment horizontal="center"/>
    </xf>
    <xf numFmtId="165" fontId="0" fillId="8" borderId="14" xfId="0" applyFill="1" applyBorder="1" applyAlignment="1">
      <alignment horizontal="center"/>
    </xf>
    <xf numFmtId="165" fontId="9" fillId="8" borderId="23" xfId="0" applyFont="1" applyFill="1" applyBorder="1"/>
    <xf numFmtId="165" fontId="0" fillId="8" borderId="0" xfId="0" applyFill="1" applyBorder="1"/>
    <xf numFmtId="165" fontId="0" fillId="8" borderId="0" xfId="0" applyFill="1" applyBorder="1" applyAlignment="1">
      <alignment horizontal="center"/>
    </xf>
    <xf numFmtId="165" fontId="0" fillId="8" borderId="24" xfId="0" applyFill="1" applyBorder="1" applyAlignment="1">
      <alignment horizontal="center"/>
    </xf>
    <xf numFmtId="8" fontId="0" fillId="0" borderId="0" xfId="0" applyNumberFormat="1" applyBorder="1" applyAlignment="1">
      <alignment horizontal="right" indent="1"/>
    </xf>
    <xf numFmtId="8" fontId="0" fillId="0" borderId="24" xfId="0" applyNumberFormat="1" applyBorder="1" applyAlignment="1">
      <alignment horizontal="right" indent="1"/>
    </xf>
    <xf numFmtId="165" fontId="2" fillId="0" borderId="12" xfId="0" applyFont="1" applyFill="1" applyBorder="1" applyAlignment="1">
      <alignment horizontal="left" indent="1"/>
    </xf>
    <xf numFmtId="165" fontId="2" fillId="0" borderId="13" xfId="0" applyFont="1" applyFill="1" applyBorder="1"/>
    <xf numFmtId="8" fontId="2" fillId="0" borderId="13" xfId="0" applyNumberFormat="1" applyFont="1" applyFill="1" applyBorder="1" applyAlignment="1">
      <alignment horizontal="right" indent="1"/>
    </xf>
    <xf numFmtId="165" fontId="2" fillId="0" borderId="13" xfId="0" applyFont="1" applyFill="1" applyBorder="1" applyAlignment="1">
      <alignment horizontal="center"/>
    </xf>
    <xf numFmtId="165" fontId="1" fillId="0" borderId="12" xfId="0" applyFont="1" applyFill="1" applyBorder="1" applyAlignment="1">
      <alignment horizontal="left" indent="1"/>
    </xf>
    <xf numFmtId="165" fontId="1" fillId="0" borderId="13" xfId="0" applyFont="1" applyFill="1" applyBorder="1"/>
    <xf numFmtId="8" fontId="11" fillId="0" borderId="13" xfId="0" applyNumberFormat="1" applyFont="1" applyFill="1" applyBorder="1" applyAlignment="1">
      <alignment horizontal="right" indent="1"/>
    </xf>
    <xf numFmtId="165" fontId="0" fillId="0" borderId="13" xfId="0" applyFont="1" applyFill="1" applyBorder="1"/>
    <xf numFmtId="8" fontId="0" fillId="0" borderId="13" xfId="0" applyNumberFormat="1" applyFont="1" applyFill="1" applyBorder="1" applyAlignment="1"/>
    <xf numFmtId="8" fontId="0" fillId="0" borderId="14" xfId="0" applyNumberFormat="1" applyFont="1" applyFill="1" applyBorder="1" applyAlignment="1"/>
    <xf numFmtId="8" fontId="0" fillId="8" borderId="0" xfId="0" quotePrefix="1" applyNumberFormat="1" applyFill="1" applyBorder="1" applyAlignment="1">
      <alignment horizontal="center"/>
    </xf>
    <xf numFmtId="8" fontId="0" fillId="0" borderId="17" xfId="0" applyNumberFormat="1" applyBorder="1" applyAlignment="1">
      <alignment horizontal="right" indent="1"/>
    </xf>
    <xf numFmtId="165" fontId="5" fillId="4" borderId="23" xfId="0" applyFont="1" applyFill="1" applyBorder="1" applyAlignment="1">
      <alignment horizontal="left" vertical="top" indent="1"/>
    </xf>
    <xf numFmtId="165" fontId="5" fillId="4" borderId="0" xfId="0" applyFont="1" applyFill="1" applyBorder="1" applyAlignment="1">
      <alignment vertical="top"/>
    </xf>
    <xf numFmtId="165" fontId="5" fillId="4" borderId="0" xfId="0" applyFont="1" applyFill="1" applyBorder="1" applyAlignment="1">
      <alignment horizontal="center" vertical="top"/>
    </xf>
    <xf numFmtId="8" fontId="5" fillId="4" borderId="0" xfId="0" applyNumberFormat="1" applyFont="1" applyFill="1" applyBorder="1" applyAlignment="1">
      <alignment horizontal="center" vertical="top"/>
    </xf>
    <xf numFmtId="8" fontId="5" fillId="4" borderId="24" xfId="0" applyNumberFormat="1" applyFont="1" applyFill="1" applyBorder="1" applyAlignment="1">
      <alignment horizontal="center" vertical="top"/>
    </xf>
    <xf numFmtId="165" fontId="0" fillId="9" borderId="0" xfId="0" applyFill="1" applyBorder="1"/>
    <xf numFmtId="167" fontId="0" fillId="0" borderId="13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8" fontId="0" fillId="8" borderId="24" xfId="0" quotePrefix="1" applyNumberFormat="1" applyFill="1" applyBorder="1" applyAlignment="1">
      <alignment horizontal="center"/>
    </xf>
    <xf numFmtId="165" fontId="1" fillId="8" borderId="0" xfId="0" applyFont="1" applyFill="1" applyBorder="1" applyAlignment="1">
      <alignment horizontal="center"/>
    </xf>
    <xf numFmtId="8" fontId="1" fillId="8" borderId="0" xfId="0" applyNumberFormat="1" applyFont="1" applyFill="1" applyBorder="1" applyAlignment="1">
      <alignment horizontal="center"/>
    </xf>
    <xf numFmtId="165" fontId="1" fillId="0" borderId="23" xfId="0" applyFont="1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Alignment="1"/>
    <xf numFmtId="165" fontId="1" fillId="0" borderId="0" xfId="0" applyFont="1" applyAlignment="1">
      <alignment horizontal="center"/>
    </xf>
    <xf numFmtId="165" fontId="0" fillId="0" borderId="0" xfId="0" applyAlignment="1">
      <alignment horizontal="center"/>
    </xf>
    <xf numFmtId="165" fontId="1" fillId="0" borderId="0" xfId="0" quotePrefix="1" applyFont="1" applyAlignment="1">
      <alignment horizontal="center"/>
    </xf>
    <xf numFmtId="166" fontId="1" fillId="0" borderId="0" xfId="0" applyNumberFormat="1" applyFont="1" applyFill="1" applyBorder="1" applyAlignment="1">
      <alignment horizontal="left" indent="1"/>
    </xf>
    <xf numFmtId="165" fontId="0" fillId="0" borderId="0" xfId="0" applyAlignment="1">
      <alignment horizontal="center"/>
    </xf>
    <xf numFmtId="165" fontId="1" fillId="0" borderId="0" xfId="0" applyFont="1" applyAlignment="1">
      <alignment horizontal="center"/>
    </xf>
    <xf numFmtId="165" fontId="0" fillId="0" borderId="0" xfId="0" applyAlignment="1"/>
    <xf numFmtId="165" fontId="5" fillId="4" borderId="0" xfId="0" applyFont="1" applyFill="1" applyBorder="1" applyAlignment="1">
      <alignment horizontal="right" indent="1"/>
    </xf>
    <xf numFmtId="8" fontId="5" fillId="4" borderId="0" xfId="0" applyNumberFormat="1" applyFont="1" applyFill="1" applyBorder="1" applyAlignment="1">
      <alignment horizontal="right" vertical="top"/>
    </xf>
    <xf numFmtId="8" fontId="0" fillId="0" borderId="0" xfId="0" applyNumberFormat="1" applyBorder="1" applyAlignment="1">
      <alignment horizontal="right"/>
    </xf>
    <xf numFmtId="8" fontId="4" fillId="5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/>
    <xf numFmtId="165" fontId="1" fillId="0" borderId="16" xfId="0" applyFont="1" applyFill="1" applyBorder="1" applyAlignment="1">
      <alignment horizontal="left" indent="1"/>
    </xf>
    <xf numFmtId="164" fontId="0" fillId="0" borderId="16" xfId="0" applyNumberFormat="1" applyBorder="1" applyAlignment="1">
      <alignment horizontal="right" indent="2"/>
    </xf>
    <xf numFmtId="8" fontId="0" fillId="0" borderId="16" xfId="0" applyNumberFormat="1" applyBorder="1"/>
    <xf numFmtId="8" fontId="0" fillId="0" borderId="16" xfId="0" applyNumberFormat="1" applyBorder="1" applyAlignment="1">
      <alignment horizontal="right"/>
    </xf>
    <xf numFmtId="8" fontId="4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right" indent="2"/>
    </xf>
    <xf numFmtId="8" fontId="0" fillId="0" borderId="0" xfId="0" applyNumberFormat="1" applyBorder="1"/>
    <xf numFmtId="165" fontId="1" fillId="0" borderId="13" xfId="0" applyFont="1" applyFill="1" applyBorder="1" applyAlignment="1">
      <alignment horizontal="left" indent="1"/>
    </xf>
    <xf numFmtId="164" fontId="0" fillId="0" borderId="13" xfId="0" applyNumberFormat="1" applyBorder="1" applyAlignment="1">
      <alignment horizontal="right" indent="2"/>
    </xf>
    <xf numFmtId="8" fontId="0" fillId="0" borderId="13" xfId="0" applyNumberFormat="1" applyBorder="1"/>
    <xf numFmtId="4" fontId="0" fillId="0" borderId="0" xfId="0" applyNumberFormat="1" applyFont="1" applyFill="1" applyBorder="1"/>
    <xf numFmtId="4" fontId="0" fillId="0" borderId="0" xfId="0" applyNumberFormat="1" applyFont="1" applyFill="1"/>
    <xf numFmtId="4" fontId="0" fillId="0" borderId="0" xfId="0" applyNumberFormat="1" applyBorder="1" applyAlignment="1">
      <alignment horizontal="right"/>
    </xf>
    <xf numFmtId="165" fontId="3" fillId="0" borderId="0" xfId="0" applyFont="1" applyBorder="1"/>
    <xf numFmtId="165" fontId="4" fillId="0" borderId="0" xfId="0" applyFont="1" applyFill="1" applyBorder="1"/>
    <xf numFmtId="4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/>
    <xf numFmtId="166" fontId="11" fillId="0" borderId="0" xfId="0" applyNumberFormat="1" applyFont="1" applyFill="1" applyBorder="1" applyAlignment="1">
      <alignment horizontal="right" indent="1"/>
    </xf>
    <xf numFmtId="8" fontId="11" fillId="0" borderId="0" xfId="0" applyNumberFormat="1" applyFont="1" applyFill="1" applyAlignment="1">
      <alignment horizontal="right"/>
    </xf>
    <xf numFmtId="8" fontId="11" fillId="0" borderId="0" xfId="0" applyNumberFormat="1" applyFont="1" applyFill="1" applyBorder="1" applyAlignment="1">
      <alignment horizontal="right"/>
    </xf>
    <xf numFmtId="165" fontId="0" fillId="0" borderId="0" xfId="0" applyAlignment="1">
      <alignment horizontal="center"/>
    </xf>
    <xf numFmtId="165" fontId="1" fillId="0" borderId="0" xfId="0" applyFont="1" applyAlignment="1">
      <alignment horizontal="center"/>
    </xf>
    <xf numFmtId="165" fontId="13" fillId="0" borderId="0" xfId="0" applyFont="1" applyFill="1" applyBorder="1" applyAlignment="1">
      <alignment horizontal="left" indent="1"/>
    </xf>
    <xf numFmtId="165" fontId="2" fillId="0" borderId="0" xfId="0" applyFont="1" applyFill="1" applyBorder="1" applyAlignment="1">
      <alignment horizontal="left" indent="1"/>
    </xf>
    <xf numFmtId="165" fontId="2" fillId="0" borderId="0" xfId="0" applyFont="1" applyFill="1" applyBorder="1"/>
    <xf numFmtId="8" fontId="2" fillId="0" borderId="0" xfId="0" applyNumberFormat="1" applyFont="1" applyFill="1" applyBorder="1"/>
    <xf numFmtId="165" fontId="1" fillId="0" borderId="0" xfId="0" quotePrefix="1" applyFont="1" applyAlignment="1">
      <alignment horizontal="center"/>
    </xf>
    <xf numFmtId="165" fontId="0" fillId="0" borderId="0" xfId="0" applyAlignment="1">
      <alignment horizontal="center"/>
    </xf>
    <xf numFmtId="165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Alignment="1"/>
    <xf numFmtId="165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  <color rgb="FFFFFF00"/>
      <color rgb="FF0033CC"/>
      <color rgb="FF9900CC"/>
      <color rgb="FF4070AA"/>
      <color rgb="FF009900"/>
      <color rgb="FFFF33CC"/>
      <color rgb="FFCC0000"/>
      <color rgb="FF3399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plotArea>
      <c:layout>
        <c:manualLayout>
          <c:layoutTarget val="inner"/>
          <c:xMode val="edge"/>
          <c:yMode val="edge"/>
          <c:x val="0.36179750612374789"/>
          <c:y val="0.40505730670813223"/>
          <c:w val="0.29140444763648182"/>
          <c:h val="0.41061535803322374"/>
        </c:manualLayout>
      </c:layout>
      <c:pieChart>
        <c:varyColors val="1"/>
        <c:ser>
          <c:idx val="0"/>
          <c:order val="0"/>
          <c:tx>
            <c:v>Percentage</c:v>
          </c:tx>
          <c:explosion val="23"/>
          <c:dPt>
            <c:idx val="0"/>
            <c:explosion val="21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7AD-4ED4-B70C-C17BA3D8FE4E}"/>
              </c:ext>
            </c:extLst>
          </c:dPt>
          <c:dPt>
            <c:idx val="1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AD-4ED4-B70C-C17BA3D8FE4E}"/>
              </c:ext>
            </c:extLst>
          </c:dPt>
          <c:dPt>
            <c:idx val="2"/>
            <c:spPr>
              <a:solidFill>
                <a:srgbClr val="00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7AD-4ED4-B70C-C17BA3D8FE4E}"/>
              </c:ext>
            </c:extLst>
          </c:dPt>
          <c:dPt>
            <c:idx val="3"/>
            <c:spPr>
              <a:solidFill>
                <a:srgbClr val="3399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AD-4ED4-B70C-C17BA3D8FE4E}"/>
              </c:ext>
            </c:extLst>
          </c:dPt>
          <c:dPt>
            <c:idx val="4"/>
            <c:spPr>
              <a:solidFill>
                <a:srgbClr val="CC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7AD-4ED4-B70C-C17BA3D8FE4E}"/>
              </c:ext>
            </c:extLst>
          </c:dPt>
          <c:dPt>
            <c:idx val="5"/>
            <c:explosion val="2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AD-4ED4-B70C-C17BA3D8FE4E}"/>
              </c:ext>
            </c:extLst>
          </c:dPt>
          <c:dPt>
            <c:idx val="6"/>
            <c:explosion val="20"/>
            <c:spPr>
              <a:solidFill>
                <a:srgbClr val="66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7AD-4ED4-B70C-C17BA3D8FE4E}"/>
              </c:ext>
            </c:extLst>
          </c:dPt>
          <c:dPt>
            <c:idx val="7"/>
            <c:explosion val="20"/>
            <c:spPr>
              <a:solidFill>
                <a:srgbClr val="0033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AD-4ED4-B70C-C17BA3D8FE4E}"/>
              </c:ext>
            </c:extLst>
          </c:dPt>
          <c:dLbls>
            <c:dLbl>
              <c:idx val="0"/>
              <c:layout>
                <c:manualLayout>
                  <c:x val="-0.10117961216226891"/>
                  <c:y val="-6.6048457090274071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D-4ED4-B70C-C17BA3D8FE4E}"/>
                </c:ext>
              </c:extLst>
            </c:dLbl>
            <c:dLbl>
              <c:idx val="1"/>
              <c:layout>
                <c:manualLayout>
                  <c:x val="0.11357790335743655"/>
                  <c:y val="-0.10253829825056728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D-4ED4-B70C-C17BA3D8FE4E}"/>
                </c:ext>
              </c:extLst>
            </c:dLbl>
            <c:dLbl>
              <c:idx val="2"/>
              <c:layout>
                <c:manualLayout>
                  <c:x val="7.6928961610625221E-2"/>
                  <c:y val="-4.4008323660737633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D-4ED4-B70C-C17BA3D8FE4E}"/>
                </c:ext>
              </c:extLst>
            </c:dLbl>
            <c:dLbl>
              <c:idx val="3"/>
              <c:layout>
                <c:manualLayout>
                  <c:x val="8.7645406845497764E-2"/>
                  <c:y val="-3.1707709843042525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D-4ED4-B70C-C17BA3D8FE4E}"/>
                </c:ext>
              </c:extLst>
            </c:dLbl>
            <c:dLbl>
              <c:idx val="4"/>
              <c:layout>
                <c:manualLayout>
                  <c:x val="8.9142387774885784E-2"/>
                  <c:y val="-6.9916658824024595E-3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AD-4ED4-B70C-C17BA3D8FE4E}"/>
                </c:ext>
              </c:extLst>
            </c:dLbl>
            <c:dLbl>
              <c:idx val="5"/>
              <c:layout>
                <c:manualLayout>
                  <c:x val="9.7346636175928009E-2"/>
                  <c:y val="3.4161725800211332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D-4ED4-B70C-C17BA3D8FE4E}"/>
                </c:ext>
              </c:extLst>
            </c:dLbl>
            <c:dLbl>
              <c:idx val="6"/>
              <c:layout>
                <c:manualLayout>
                  <c:x val="5.5976367817685432E-2"/>
                  <c:y val="3.5541613075258056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D-4ED4-B70C-C17BA3D8FE4E}"/>
                </c:ext>
              </c:extLst>
            </c:dLbl>
            <c:dLbl>
              <c:idx val="7"/>
              <c:layout>
                <c:manualLayout>
                  <c:x val="-8.8128052879328025E-2"/>
                  <c:y val="9.7097593876463245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D-4ED4-B70C-C17BA3D8FE4E}"/>
                </c:ext>
              </c:extLst>
            </c:dLbl>
            <c:dLbl>
              <c:idx val="8"/>
              <c:layout>
                <c:manualLayout>
                  <c:x val="-7.4825259229522489E-2"/>
                  <c:y val="1.4304566510859542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D-4ED4-B70C-C17BA3D8FE4E}"/>
                </c:ext>
              </c:extLst>
            </c:dLbl>
            <c:dLbl>
              <c:idx val="9"/>
              <c:layout>
                <c:manualLayout>
                  <c:x val="-8.3916096237887747E-2"/>
                  <c:y val="-4.2496679946881881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D-4ED4-B70C-C17BA3D8FE4E}"/>
                </c:ext>
              </c:extLst>
            </c:dLbl>
            <c:dLbl>
              <c:idx val="10"/>
              <c:layout>
                <c:manualLayout>
                  <c:x val="2.5000000000000001E-2"/>
                  <c:y val="4.0609137055837574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D-4ED4-B70C-C17BA3D8FE4E}"/>
                </c:ext>
              </c:extLst>
            </c:dLbl>
            <c:dLbl>
              <c:idx val="12"/>
              <c:layout>
                <c:manualLayout>
                  <c:x val="-8.3333333333333367E-3"/>
                  <c:y val="0.16243654822335019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D-4ED4-B70C-C17BA3D8FE4E}"/>
                </c:ext>
              </c:extLst>
            </c:dLbl>
            <c:dLbl>
              <c:idx val="14"/>
              <c:layout>
                <c:manualLayout>
                  <c:x val="-6.666666666666668E-2"/>
                  <c:y val="-3.0456852791878191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D-4ED4-B70C-C17BA3D8FE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outEnd"/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'[1]Old Graphs Keep'!$B$8:$B$17</c:f>
              <c:strCache>
                <c:ptCount val="10"/>
                <c:pt idx="0">
                  <c:v>GC China</c:v>
                </c:pt>
                <c:pt idx="1">
                  <c:v>GC Local (budget)</c:v>
                </c:pt>
                <c:pt idx="2">
                  <c:v>International (budget)</c:v>
                </c:pt>
                <c:pt idx="3">
                  <c:v>GC General</c:v>
                </c:pt>
                <c:pt idx="4">
                  <c:v>Annie Armstrong</c:v>
                </c:pt>
                <c:pt idx="5">
                  <c:v>GC Nicaragua</c:v>
                </c:pt>
                <c:pt idx="6">
                  <c:v>Gaston Baptist (budget)</c:v>
                </c:pt>
                <c:pt idx="7">
                  <c:v>Lottie Moon</c:v>
                </c:pt>
                <c:pt idx="8">
                  <c:v>GC Haiti </c:v>
                </c:pt>
                <c:pt idx="9">
                  <c:v>NC Baptist (budget)</c:v>
                </c:pt>
              </c:strCache>
            </c:strRef>
          </c:cat>
          <c:val>
            <c:numRef>
              <c:f>'[1]2014-2015 Year'!$D$7:$D$16</c:f>
              <c:numCache>
                <c:formatCode>General</c:formatCode>
                <c:ptCount val="10"/>
                <c:pt idx="0">
                  <c:v>0</c:v>
                </c:pt>
                <c:pt idx="1">
                  <c:v>1.9323077803020158E-2</c:v>
                </c:pt>
                <c:pt idx="2">
                  <c:v>4.8307694507550403E-2</c:v>
                </c:pt>
                <c:pt idx="3">
                  <c:v>4.6066700559345135E-2</c:v>
                </c:pt>
                <c:pt idx="4">
                  <c:v>0</c:v>
                </c:pt>
                <c:pt idx="5">
                  <c:v>0.10624794329990635</c:v>
                </c:pt>
                <c:pt idx="6">
                  <c:v>8.6310295007361121E-2</c:v>
                </c:pt>
                <c:pt idx="7">
                  <c:v>0.15226585308779886</c:v>
                </c:pt>
                <c:pt idx="8">
                  <c:v>0.10992667085204534</c:v>
                </c:pt>
                <c:pt idx="9">
                  <c:v>0.43155176488297264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7AD-4ED4-B70C-C17BA3D8FE4E}"/>
            </c:ext>
          </c:extLst>
        </c:ser>
        <c:ser>
          <c:idx val="1"/>
          <c:order val="1"/>
          <c:tx>
            <c:v>Mission Names</c:v>
          </c:tx>
          <c:cat>
            <c:strRef>
              <c:f>'[1]Old Graphs Keep'!$B$8:$B$17</c:f>
              <c:strCache>
                <c:ptCount val="10"/>
                <c:pt idx="0">
                  <c:v>GC China</c:v>
                </c:pt>
                <c:pt idx="1">
                  <c:v>GC Local (budget)</c:v>
                </c:pt>
                <c:pt idx="2">
                  <c:v>International (budget)</c:v>
                </c:pt>
                <c:pt idx="3">
                  <c:v>GC General</c:v>
                </c:pt>
                <c:pt idx="4">
                  <c:v>Annie Armstrong</c:v>
                </c:pt>
                <c:pt idx="5">
                  <c:v>GC Nicaragua</c:v>
                </c:pt>
                <c:pt idx="6">
                  <c:v>Gaston Baptist (budget)</c:v>
                </c:pt>
                <c:pt idx="7">
                  <c:v>Lottie Moon</c:v>
                </c:pt>
                <c:pt idx="8">
                  <c:v>GC Haiti </c:v>
                </c:pt>
                <c:pt idx="9">
                  <c:v>NC Baptist (budget)</c:v>
                </c:pt>
              </c:strCache>
            </c:strRef>
          </c:cat>
          <c:val>
            <c:numRef>
              <c:f>'[1]2014-2015 Year'!$B$7:$B$16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7AD-4ED4-B70C-C17BA3D8FE4E}"/>
            </c:ext>
          </c:extLst>
        </c:ser>
        <c:firstSliceAng val="0"/>
      </c:pieChart>
    </c:plotArea>
    <c:plotVisOnly val="1"/>
    <c:dispBlanksAs val="zero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302464909277646"/>
          <c:y val="0.23130727925064412"/>
          <c:w val="0.50300054205180877"/>
          <c:h val="0.67928146596355365"/>
        </c:manualLayout>
      </c:layout>
      <c:pieChart>
        <c:varyColors val="1"/>
        <c:ser>
          <c:idx val="0"/>
          <c:order val="0"/>
          <c:tx>
            <c:v>Percentage</c:v>
          </c:tx>
          <c:spPr>
            <a:ln>
              <a:solidFill>
                <a:prstClr val="black"/>
              </a:solidFill>
            </a:ln>
          </c:spPr>
          <c:explosion val="25"/>
          <c:dPt>
            <c:idx val="2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A60-4B9E-96E2-CDFA3AF684DB}"/>
              </c:ext>
            </c:extLst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 w="12700" cmpd="sng">
                <a:solidFill>
                  <a:prstClr val="black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60-4B9E-96E2-CDFA3AF684DB}"/>
              </c:ext>
            </c:extLst>
          </c:dPt>
          <c:dLbls>
            <c:dLbl>
              <c:idx val="0"/>
              <c:layout>
                <c:manualLayout>
                  <c:x val="-6.4237644451748094E-2"/>
                  <c:y val="-2.8567803258499971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60-4B9E-96E2-CDFA3AF684DB}"/>
                </c:ext>
              </c:extLst>
            </c:dLbl>
            <c:dLbl>
              <c:idx val="1"/>
              <c:layout>
                <c:manualLayout>
                  <c:x val="1.8764339850777061E-2"/>
                  <c:y val="-6.3253398761541582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60-4B9E-96E2-CDFA3AF684DB}"/>
                </c:ext>
              </c:extLst>
            </c:dLbl>
            <c:dLbl>
              <c:idx val="2"/>
              <c:layout>
                <c:manualLayout>
                  <c:x val="1.0854092676617591E-2"/>
                  <c:y val="-3.4904586487053982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60-4B9E-96E2-CDFA3AF684DB}"/>
                </c:ext>
              </c:extLst>
            </c:dLbl>
            <c:dLbl>
              <c:idx val="3"/>
              <c:layout>
                <c:manualLayout>
                  <c:x val="3.8380708029474096E-2"/>
                  <c:y val="2.4689945265135852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60-4B9E-96E2-CDFA3AF684DB}"/>
                </c:ext>
              </c:extLst>
            </c:dLbl>
            <c:dLbl>
              <c:idx val="4"/>
              <c:layout>
                <c:manualLayout>
                  <c:x val="1.9266355750474865E-2"/>
                  <c:y val="9.9327440042631995E-3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60-4B9E-96E2-CDFA3AF684DB}"/>
                </c:ext>
              </c:extLst>
            </c:dLbl>
            <c:dLbl>
              <c:idx val="5"/>
              <c:layout>
                <c:manualLayout>
                  <c:x val="3.3771733589481212E-2"/>
                  <c:y val="1.1797817218101721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60-4B9E-96E2-CDFA3AF684DB}"/>
                </c:ext>
              </c:extLst>
            </c:dLbl>
            <c:dLbl>
              <c:idx val="6"/>
              <c:layout>
                <c:manualLayout>
                  <c:x val="2.2166892059840834E-2"/>
                  <c:y val="-1.154812455691925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60-4B9E-96E2-CDFA3AF684DB}"/>
                </c:ext>
              </c:extLst>
            </c:dLbl>
            <c:dLbl>
              <c:idx val="7"/>
              <c:layout>
                <c:manualLayout>
                  <c:x val="-2.3457741939560971E-2"/>
                  <c:y val="3.6616580709127292E-3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60-4B9E-96E2-CDFA3AF684DB}"/>
                </c:ext>
              </c:extLst>
            </c:dLbl>
            <c:dLbl>
              <c:idx val="8"/>
              <c:layout>
                <c:manualLayout>
                  <c:x val="8.3510909450925375E-3"/>
                  <c:y val="-8.0421862514027082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60-4B9E-96E2-CDFA3AF684DB}"/>
                </c:ext>
              </c:extLst>
            </c:dLbl>
            <c:dLbl>
              <c:idx val="9"/>
              <c:layout>
                <c:manualLayout>
                  <c:x val="6.3391442155309114E-3"/>
                  <c:y val="-0.1946898709931795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60-4B9E-96E2-CDFA3AF684D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CatName val="1"/>
            <c:showPercent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'2015-2016'!$B$7:$B$15</c:f>
              <c:strCache>
                <c:ptCount val="9"/>
                <c:pt idx="0">
                  <c:v>Local</c:v>
                </c:pt>
                <c:pt idx="1">
                  <c:v>International</c:v>
                </c:pt>
                <c:pt idx="2">
                  <c:v>General</c:v>
                </c:pt>
                <c:pt idx="3">
                  <c:v>Annie Armstrong</c:v>
                </c:pt>
                <c:pt idx="4">
                  <c:v>Nicaragua</c:v>
                </c:pt>
                <c:pt idx="5">
                  <c:v>Gaston Baptist</c:v>
                </c:pt>
                <c:pt idx="6">
                  <c:v>Lottie Moon</c:v>
                </c:pt>
                <c:pt idx="7">
                  <c:v>Haiti </c:v>
                </c:pt>
                <c:pt idx="8">
                  <c:v>NC Baptist</c:v>
                </c:pt>
              </c:strCache>
            </c:strRef>
          </c:cat>
          <c:val>
            <c:numRef>
              <c:f>'2015-2016'!$D$7:$D$15</c:f>
              <c:numCache>
                <c:formatCode>0.0%</c:formatCode>
                <c:ptCount val="9"/>
                <c:pt idx="0">
                  <c:v>8.9999999999999993E-3</c:v>
                </c:pt>
                <c:pt idx="1">
                  <c:v>2.3E-2</c:v>
                </c:pt>
                <c:pt idx="2">
                  <c:v>3.7999999999999999E-2</c:v>
                </c:pt>
                <c:pt idx="3">
                  <c:v>5.2999999999999999E-2</c:v>
                </c:pt>
                <c:pt idx="4">
                  <c:v>4.1000000000000002E-2</c:v>
                </c:pt>
                <c:pt idx="5">
                  <c:v>9.9000000000000005E-2</c:v>
                </c:pt>
                <c:pt idx="6">
                  <c:v>9.4E-2</c:v>
                </c:pt>
                <c:pt idx="7">
                  <c:v>0.14799999999999999</c:v>
                </c:pt>
                <c:pt idx="8">
                  <c:v>0.495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A60-4B9E-96E2-CDFA3AF684DB}"/>
            </c:ext>
          </c:extLst>
        </c:ser>
        <c:ser>
          <c:idx val="1"/>
          <c:order val="1"/>
          <c:tx>
            <c:v>Missions</c:v>
          </c:tx>
          <c:explosion val="25"/>
          <c:cat>
            <c:strRef>
              <c:f>'2015-2016'!$B$7:$B$15</c:f>
              <c:strCache>
                <c:ptCount val="9"/>
                <c:pt idx="0">
                  <c:v>Local</c:v>
                </c:pt>
                <c:pt idx="1">
                  <c:v>International</c:v>
                </c:pt>
                <c:pt idx="2">
                  <c:v>General</c:v>
                </c:pt>
                <c:pt idx="3">
                  <c:v>Annie Armstrong</c:v>
                </c:pt>
                <c:pt idx="4">
                  <c:v>Nicaragua</c:v>
                </c:pt>
                <c:pt idx="5">
                  <c:v>Gaston Baptist</c:v>
                </c:pt>
                <c:pt idx="6">
                  <c:v>Lottie Moon</c:v>
                </c:pt>
                <c:pt idx="7">
                  <c:v>Haiti </c:v>
                </c:pt>
                <c:pt idx="8">
                  <c:v>NC Baptist</c:v>
                </c:pt>
              </c:strCache>
            </c:strRef>
          </c:cat>
          <c:val>
            <c:numRef>
              <c:f>'2015-2016'!$B$7:$B$15</c:f>
              <c:numCache>
                <c:formatCode>[$-409]mmmm\ d\,\ yyyy;@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A60-4B9E-96E2-CDFA3AF684DB}"/>
            </c:ext>
          </c:extLst>
        </c:ser>
        <c:firstSliceAng val="0"/>
      </c:pieChart>
    </c:plotArea>
    <c:plotVisOnly val="1"/>
    <c:dispBlanksAs val="zero"/>
  </c:chart>
  <c:spPr>
    <a:noFill/>
    <a:ln>
      <a:noFill/>
    </a:ln>
  </c:spPr>
  <c:txPr>
    <a:bodyPr/>
    <a:lstStyle/>
    <a:p>
      <a:pPr>
        <a:defRPr sz="1100" b="0"/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plotArea>
      <c:layout>
        <c:manualLayout>
          <c:layoutTarget val="inner"/>
          <c:xMode val="edge"/>
          <c:yMode val="edge"/>
          <c:x val="0.36179750612374789"/>
          <c:y val="0.40505730670813223"/>
          <c:w val="0.29140444763648182"/>
          <c:h val="0.41061535803322374"/>
        </c:manualLayout>
      </c:layout>
      <c:pieChart>
        <c:varyColors val="1"/>
        <c:ser>
          <c:idx val="0"/>
          <c:order val="0"/>
          <c:tx>
            <c:v>Percentage</c:v>
          </c:tx>
          <c:explosion val="23"/>
          <c:dPt>
            <c:idx val="0"/>
            <c:explosion val="21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7AD-4ED4-B70C-C17BA3D8FE4E}"/>
              </c:ext>
            </c:extLst>
          </c:dPt>
          <c:dPt>
            <c:idx val="1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AD-4ED4-B70C-C17BA3D8FE4E}"/>
              </c:ext>
            </c:extLst>
          </c:dPt>
          <c:dPt>
            <c:idx val="2"/>
            <c:spPr>
              <a:solidFill>
                <a:srgbClr val="00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7AD-4ED4-B70C-C17BA3D8FE4E}"/>
              </c:ext>
            </c:extLst>
          </c:dPt>
          <c:dPt>
            <c:idx val="3"/>
            <c:spPr>
              <a:solidFill>
                <a:srgbClr val="3399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AD-4ED4-B70C-C17BA3D8FE4E}"/>
              </c:ext>
            </c:extLst>
          </c:dPt>
          <c:dPt>
            <c:idx val="4"/>
            <c:spPr>
              <a:solidFill>
                <a:srgbClr val="CC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7AD-4ED4-B70C-C17BA3D8FE4E}"/>
              </c:ext>
            </c:extLst>
          </c:dPt>
          <c:dPt>
            <c:idx val="5"/>
            <c:explosion val="2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AD-4ED4-B70C-C17BA3D8FE4E}"/>
              </c:ext>
            </c:extLst>
          </c:dPt>
          <c:dPt>
            <c:idx val="6"/>
            <c:explosion val="20"/>
            <c:spPr>
              <a:solidFill>
                <a:srgbClr val="66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7AD-4ED4-B70C-C17BA3D8FE4E}"/>
              </c:ext>
            </c:extLst>
          </c:dPt>
          <c:dPt>
            <c:idx val="7"/>
            <c:explosion val="20"/>
            <c:spPr>
              <a:solidFill>
                <a:srgbClr val="0033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AD-4ED4-B70C-C17BA3D8FE4E}"/>
              </c:ext>
            </c:extLst>
          </c:dPt>
          <c:dLbls>
            <c:dLbl>
              <c:idx val="0"/>
              <c:layout>
                <c:manualLayout>
                  <c:x val="-0.10117961216226891"/>
                  <c:y val="-6.6048457090274071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D-4ED4-B70C-C17BA3D8FE4E}"/>
                </c:ext>
              </c:extLst>
            </c:dLbl>
            <c:dLbl>
              <c:idx val="1"/>
              <c:layout>
                <c:manualLayout>
                  <c:x val="0.11357790335743655"/>
                  <c:y val="-0.10253829825056728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D-4ED4-B70C-C17BA3D8FE4E}"/>
                </c:ext>
              </c:extLst>
            </c:dLbl>
            <c:dLbl>
              <c:idx val="2"/>
              <c:layout>
                <c:manualLayout>
                  <c:x val="7.6928961610625221E-2"/>
                  <c:y val="-4.4008323660737633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D-4ED4-B70C-C17BA3D8FE4E}"/>
                </c:ext>
              </c:extLst>
            </c:dLbl>
            <c:dLbl>
              <c:idx val="3"/>
              <c:layout>
                <c:manualLayout>
                  <c:x val="8.7645406845497764E-2"/>
                  <c:y val="-3.1707709843042525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D-4ED4-B70C-C17BA3D8FE4E}"/>
                </c:ext>
              </c:extLst>
            </c:dLbl>
            <c:dLbl>
              <c:idx val="4"/>
              <c:layout>
                <c:manualLayout>
                  <c:x val="8.9142387774885784E-2"/>
                  <c:y val="-6.9916658824024543E-3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AD-4ED4-B70C-C17BA3D8FE4E}"/>
                </c:ext>
              </c:extLst>
            </c:dLbl>
            <c:dLbl>
              <c:idx val="5"/>
              <c:layout>
                <c:manualLayout>
                  <c:x val="9.7346636175928009E-2"/>
                  <c:y val="3.4161725800211332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D-4ED4-B70C-C17BA3D8FE4E}"/>
                </c:ext>
              </c:extLst>
            </c:dLbl>
            <c:dLbl>
              <c:idx val="6"/>
              <c:layout>
                <c:manualLayout>
                  <c:x val="5.5976367817685432E-2"/>
                  <c:y val="3.5541613075258056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D-4ED4-B70C-C17BA3D8FE4E}"/>
                </c:ext>
              </c:extLst>
            </c:dLbl>
            <c:dLbl>
              <c:idx val="7"/>
              <c:layout>
                <c:manualLayout>
                  <c:x val="-8.8128052879328025E-2"/>
                  <c:y val="9.7097593876463245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D-4ED4-B70C-C17BA3D8FE4E}"/>
                </c:ext>
              </c:extLst>
            </c:dLbl>
            <c:dLbl>
              <c:idx val="8"/>
              <c:layout>
                <c:manualLayout>
                  <c:x val="-7.4825259229522489E-2"/>
                  <c:y val="1.4304566510859542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D-4ED4-B70C-C17BA3D8FE4E}"/>
                </c:ext>
              </c:extLst>
            </c:dLbl>
            <c:dLbl>
              <c:idx val="9"/>
              <c:layout>
                <c:manualLayout>
                  <c:x val="-8.3916096237887747E-2"/>
                  <c:y val="-4.2496679946881832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D-4ED4-B70C-C17BA3D8FE4E}"/>
                </c:ext>
              </c:extLst>
            </c:dLbl>
            <c:dLbl>
              <c:idx val="10"/>
              <c:layout>
                <c:manualLayout>
                  <c:x val="2.5000000000000001E-2"/>
                  <c:y val="4.0609137055837574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D-4ED4-B70C-C17BA3D8FE4E}"/>
                </c:ext>
              </c:extLst>
            </c:dLbl>
            <c:dLbl>
              <c:idx val="12"/>
              <c:layout>
                <c:manualLayout>
                  <c:x val="-8.3333333333333367E-3"/>
                  <c:y val="0.16243654822335019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D-4ED4-B70C-C17BA3D8FE4E}"/>
                </c:ext>
              </c:extLst>
            </c:dLbl>
            <c:dLbl>
              <c:idx val="14"/>
              <c:layout>
                <c:manualLayout>
                  <c:x val="-6.666666666666668E-2"/>
                  <c:y val="-3.0456852791878191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D-4ED4-B70C-C17BA3D8FE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outEnd"/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'[1]Old Graphs Keep'!$B$8:$B$17</c:f>
              <c:strCache>
                <c:ptCount val="10"/>
                <c:pt idx="0">
                  <c:v>GC China</c:v>
                </c:pt>
                <c:pt idx="1">
                  <c:v>GC Local (budget)</c:v>
                </c:pt>
                <c:pt idx="2">
                  <c:v>International (budget)</c:v>
                </c:pt>
                <c:pt idx="3">
                  <c:v>GC General</c:v>
                </c:pt>
                <c:pt idx="4">
                  <c:v>Annie Armstrong</c:v>
                </c:pt>
                <c:pt idx="5">
                  <c:v>GC Nicaragua</c:v>
                </c:pt>
                <c:pt idx="6">
                  <c:v>Gaston Baptist (budget)</c:v>
                </c:pt>
                <c:pt idx="7">
                  <c:v>Lottie Moon</c:v>
                </c:pt>
                <c:pt idx="8">
                  <c:v>GC Haiti </c:v>
                </c:pt>
                <c:pt idx="9">
                  <c:v>NC Baptist (budget)</c:v>
                </c:pt>
              </c:strCache>
            </c:strRef>
          </c:cat>
          <c:val>
            <c:numRef>
              <c:f>'[1]2014-2015 Year'!$D$7:$D$16</c:f>
              <c:numCache>
                <c:formatCode>General</c:formatCode>
                <c:ptCount val="10"/>
                <c:pt idx="0">
                  <c:v>0</c:v>
                </c:pt>
                <c:pt idx="1">
                  <c:v>1.9323077803020158E-2</c:v>
                </c:pt>
                <c:pt idx="2">
                  <c:v>4.8307694507550403E-2</c:v>
                </c:pt>
                <c:pt idx="3">
                  <c:v>4.6066700559345135E-2</c:v>
                </c:pt>
                <c:pt idx="4">
                  <c:v>0</c:v>
                </c:pt>
                <c:pt idx="5">
                  <c:v>0.10624794329990635</c:v>
                </c:pt>
                <c:pt idx="6">
                  <c:v>8.6310295007361121E-2</c:v>
                </c:pt>
                <c:pt idx="7">
                  <c:v>0.15226585308779886</c:v>
                </c:pt>
                <c:pt idx="8">
                  <c:v>0.10992667085204534</c:v>
                </c:pt>
                <c:pt idx="9">
                  <c:v>0.43155176488297264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7AD-4ED4-B70C-C17BA3D8FE4E}"/>
            </c:ext>
          </c:extLst>
        </c:ser>
        <c:ser>
          <c:idx val="1"/>
          <c:order val="1"/>
          <c:tx>
            <c:v>Mission Names</c:v>
          </c:tx>
          <c:cat>
            <c:strRef>
              <c:f>'[1]Old Graphs Keep'!$B$8:$B$17</c:f>
              <c:strCache>
                <c:ptCount val="10"/>
                <c:pt idx="0">
                  <c:v>GC China</c:v>
                </c:pt>
                <c:pt idx="1">
                  <c:v>GC Local (budget)</c:v>
                </c:pt>
                <c:pt idx="2">
                  <c:v>International (budget)</c:v>
                </c:pt>
                <c:pt idx="3">
                  <c:v>GC General</c:v>
                </c:pt>
                <c:pt idx="4">
                  <c:v>Annie Armstrong</c:v>
                </c:pt>
                <c:pt idx="5">
                  <c:v>GC Nicaragua</c:v>
                </c:pt>
                <c:pt idx="6">
                  <c:v>Gaston Baptist (budget)</c:v>
                </c:pt>
                <c:pt idx="7">
                  <c:v>Lottie Moon</c:v>
                </c:pt>
                <c:pt idx="8">
                  <c:v>GC Haiti </c:v>
                </c:pt>
                <c:pt idx="9">
                  <c:v>NC Baptist (budget)</c:v>
                </c:pt>
              </c:strCache>
            </c:strRef>
          </c:cat>
          <c:val>
            <c:numRef>
              <c:f>'[1]2014-2015 Year'!$B$7:$B$16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7AD-4ED4-B70C-C17BA3D8FE4E}"/>
            </c:ext>
          </c:extLst>
        </c:ser>
        <c:firstSliceAng val="0"/>
      </c:pieChart>
    </c:plotArea>
    <c:plotVisOnly val="1"/>
    <c:dispBlanksAs val="zero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302464909277646"/>
          <c:y val="0.23130727925064412"/>
          <c:w val="0.50300054205180877"/>
          <c:h val="0.67928146596355365"/>
        </c:manualLayout>
      </c:layout>
      <c:pieChart>
        <c:varyColors val="1"/>
        <c:ser>
          <c:idx val="0"/>
          <c:order val="0"/>
          <c:tx>
            <c:v>Percentage</c:v>
          </c:tx>
          <c:spPr>
            <a:ln>
              <a:solidFill>
                <a:prstClr val="black"/>
              </a:solidFill>
            </a:ln>
          </c:spPr>
          <c:explosion val="25"/>
          <c:dPt>
            <c:idx val="2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A60-4B9E-96E2-CDFA3AF684DB}"/>
              </c:ext>
            </c:extLst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 w="12700" cmpd="sng">
                <a:solidFill>
                  <a:prstClr val="black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60-4B9E-96E2-CDFA3AF684DB}"/>
              </c:ext>
            </c:extLst>
          </c:dPt>
          <c:dLbls>
            <c:dLbl>
              <c:idx val="0"/>
              <c:layout>
                <c:manualLayout>
                  <c:x val="-6.4237644451748052E-2"/>
                  <c:y val="-2.8567803258499971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60-4B9E-96E2-CDFA3AF684DB}"/>
                </c:ext>
              </c:extLst>
            </c:dLbl>
            <c:dLbl>
              <c:idx val="1"/>
              <c:layout>
                <c:manualLayout>
                  <c:x val="1.8764339850777061E-2"/>
                  <c:y val="-6.3253398761541582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60-4B9E-96E2-CDFA3AF684DB}"/>
                </c:ext>
              </c:extLst>
            </c:dLbl>
            <c:dLbl>
              <c:idx val="2"/>
              <c:layout>
                <c:manualLayout>
                  <c:x val="1.0854092676617591E-2"/>
                  <c:y val="-3.4904586487053982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60-4B9E-96E2-CDFA3AF684DB}"/>
                </c:ext>
              </c:extLst>
            </c:dLbl>
            <c:dLbl>
              <c:idx val="3"/>
              <c:layout>
                <c:manualLayout>
                  <c:x val="3.8380708029474096E-2"/>
                  <c:y val="2.4689945265135852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60-4B9E-96E2-CDFA3AF684DB}"/>
                </c:ext>
              </c:extLst>
            </c:dLbl>
            <c:dLbl>
              <c:idx val="4"/>
              <c:layout>
                <c:manualLayout>
                  <c:x val="1.9266355750474865E-2"/>
                  <c:y val="9.9327440042631925E-3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60-4B9E-96E2-CDFA3AF684DB}"/>
                </c:ext>
              </c:extLst>
            </c:dLbl>
            <c:dLbl>
              <c:idx val="5"/>
              <c:layout>
                <c:manualLayout>
                  <c:x val="1.8790628699502859E-2"/>
                  <c:y val="6.3445123221073972E-3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60-4B9E-96E2-CDFA3AF684DB}"/>
                </c:ext>
              </c:extLst>
            </c:dLbl>
            <c:dLbl>
              <c:idx val="6"/>
              <c:layout>
                <c:manualLayout>
                  <c:x val="5.2129438876320162E-2"/>
                  <c:y val="1.8445052371049635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60-4B9E-96E2-CDFA3AF684DB}"/>
                </c:ext>
              </c:extLst>
            </c:dLbl>
            <c:dLbl>
              <c:idx val="7"/>
              <c:layout>
                <c:manualLayout>
                  <c:x val="-2.3457741939560971E-2"/>
                  <c:y val="3.6616580709127292E-3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60-4B9E-96E2-CDFA3AF684DB}"/>
                </c:ext>
              </c:extLst>
            </c:dLbl>
            <c:dLbl>
              <c:idx val="8"/>
              <c:layout>
                <c:manualLayout>
                  <c:x val="8.3510909450925375E-3"/>
                  <c:y val="-8.0421862514027026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60-4B9E-96E2-CDFA3AF684DB}"/>
                </c:ext>
              </c:extLst>
            </c:dLbl>
            <c:dLbl>
              <c:idx val="9"/>
              <c:layout>
                <c:manualLayout>
                  <c:x val="6.3391442155309114E-3"/>
                  <c:y val="-0.19468987099317955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60-4B9E-96E2-CDFA3AF684D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CatName val="1"/>
            <c:showPercent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'2015-2016'!$B$7:$B$15</c:f>
              <c:strCache>
                <c:ptCount val="9"/>
                <c:pt idx="0">
                  <c:v>Local</c:v>
                </c:pt>
                <c:pt idx="1">
                  <c:v>International</c:v>
                </c:pt>
                <c:pt idx="2">
                  <c:v>General</c:v>
                </c:pt>
                <c:pt idx="3">
                  <c:v>Annie Armstrong</c:v>
                </c:pt>
                <c:pt idx="4">
                  <c:v>Nicaragua</c:v>
                </c:pt>
                <c:pt idx="5">
                  <c:v>Gaston Baptist</c:v>
                </c:pt>
                <c:pt idx="6">
                  <c:v>Lottie Moon</c:v>
                </c:pt>
                <c:pt idx="7">
                  <c:v>Haiti </c:v>
                </c:pt>
                <c:pt idx="8">
                  <c:v>NC Baptist</c:v>
                </c:pt>
              </c:strCache>
            </c:strRef>
          </c:cat>
          <c:val>
            <c:numRef>
              <c:f>'2015-2016'!$D$7:$D$15</c:f>
              <c:numCache>
                <c:formatCode>0.0%</c:formatCode>
                <c:ptCount val="9"/>
                <c:pt idx="0">
                  <c:v>8.9999999999999993E-3</c:v>
                </c:pt>
                <c:pt idx="1">
                  <c:v>2.3E-2</c:v>
                </c:pt>
                <c:pt idx="2">
                  <c:v>3.7999999999999999E-2</c:v>
                </c:pt>
                <c:pt idx="3">
                  <c:v>5.2999999999999999E-2</c:v>
                </c:pt>
                <c:pt idx="4">
                  <c:v>4.1000000000000002E-2</c:v>
                </c:pt>
                <c:pt idx="5">
                  <c:v>9.9000000000000005E-2</c:v>
                </c:pt>
                <c:pt idx="6">
                  <c:v>9.4E-2</c:v>
                </c:pt>
                <c:pt idx="7">
                  <c:v>0.14799999999999999</c:v>
                </c:pt>
                <c:pt idx="8">
                  <c:v>0.495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A60-4B9E-96E2-CDFA3AF684DB}"/>
            </c:ext>
          </c:extLst>
        </c:ser>
        <c:ser>
          <c:idx val="1"/>
          <c:order val="1"/>
          <c:tx>
            <c:v>Missions</c:v>
          </c:tx>
          <c:explosion val="25"/>
          <c:cat>
            <c:strRef>
              <c:f>'2015-2016'!$B$7:$B$15</c:f>
              <c:strCache>
                <c:ptCount val="9"/>
                <c:pt idx="0">
                  <c:v>Local</c:v>
                </c:pt>
                <c:pt idx="1">
                  <c:v>International</c:v>
                </c:pt>
                <c:pt idx="2">
                  <c:v>General</c:v>
                </c:pt>
                <c:pt idx="3">
                  <c:v>Annie Armstrong</c:v>
                </c:pt>
                <c:pt idx="4">
                  <c:v>Nicaragua</c:v>
                </c:pt>
                <c:pt idx="5">
                  <c:v>Gaston Baptist</c:v>
                </c:pt>
                <c:pt idx="6">
                  <c:v>Lottie Moon</c:v>
                </c:pt>
                <c:pt idx="7">
                  <c:v>Haiti </c:v>
                </c:pt>
                <c:pt idx="8">
                  <c:v>NC Baptist</c:v>
                </c:pt>
              </c:strCache>
            </c:strRef>
          </c:cat>
          <c:val>
            <c:numRef>
              <c:f>'2015-2016'!$B$7:$B$15</c:f>
              <c:numCache>
                <c:formatCode>[$-409]mmmm\ d\,\ yyyy;@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A60-4B9E-96E2-CDFA3AF684DB}"/>
            </c:ext>
          </c:extLst>
        </c:ser>
        <c:firstSliceAng val="0"/>
      </c:pieChart>
    </c:plotArea>
    <c:plotVisOnly val="1"/>
    <c:dispBlanksAs val="zero"/>
  </c:chart>
  <c:spPr>
    <a:noFill/>
    <a:ln>
      <a:noFill/>
    </a:ln>
  </c:spPr>
  <c:txPr>
    <a:bodyPr/>
    <a:lstStyle/>
    <a:p>
      <a:pPr>
        <a:defRPr sz="1100" b="0"/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plotArea>
      <c:layout>
        <c:manualLayout>
          <c:layoutTarget val="inner"/>
          <c:xMode val="edge"/>
          <c:yMode val="edge"/>
          <c:x val="0.36179750612374789"/>
          <c:y val="0.40505730670813223"/>
          <c:w val="0.29140444763648182"/>
          <c:h val="0.41061535803322374"/>
        </c:manualLayout>
      </c:layout>
      <c:pieChart>
        <c:varyColors val="1"/>
        <c:ser>
          <c:idx val="0"/>
          <c:order val="0"/>
          <c:tx>
            <c:v>Percentage</c:v>
          </c:tx>
          <c:explosion val="23"/>
          <c:dPt>
            <c:idx val="0"/>
            <c:explosion val="21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CB-4A82-9489-9C9B3B1D636E}"/>
              </c:ext>
            </c:extLst>
          </c:dPt>
          <c:dPt>
            <c:idx val="1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CB-4A82-9489-9C9B3B1D636E}"/>
              </c:ext>
            </c:extLst>
          </c:dPt>
          <c:dPt>
            <c:idx val="2"/>
            <c:spPr>
              <a:solidFill>
                <a:srgbClr val="00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CB-4A82-9489-9C9B3B1D636E}"/>
              </c:ext>
            </c:extLst>
          </c:dPt>
          <c:dPt>
            <c:idx val="3"/>
            <c:spPr>
              <a:solidFill>
                <a:srgbClr val="3399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CB-4A82-9489-9C9B3B1D636E}"/>
              </c:ext>
            </c:extLst>
          </c:dPt>
          <c:dPt>
            <c:idx val="4"/>
            <c:spPr>
              <a:solidFill>
                <a:srgbClr val="CC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DCB-4A82-9489-9C9B3B1D636E}"/>
              </c:ext>
            </c:extLst>
          </c:dPt>
          <c:dPt>
            <c:idx val="5"/>
            <c:explosion val="2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DCB-4A82-9489-9C9B3B1D636E}"/>
              </c:ext>
            </c:extLst>
          </c:dPt>
          <c:dPt>
            <c:idx val="6"/>
            <c:explosion val="20"/>
            <c:spPr>
              <a:solidFill>
                <a:srgbClr val="66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DCB-4A82-9489-9C9B3B1D636E}"/>
              </c:ext>
            </c:extLst>
          </c:dPt>
          <c:dPt>
            <c:idx val="7"/>
            <c:explosion val="20"/>
            <c:spPr>
              <a:solidFill>
                <a:srgbClr val="0033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DCB-4A82-9489-9C9B3B1D636E}"/>
              </c:ext>
            </c:extLst>
          </c:dPt>
          <c:dLbls>
            <c:dLbl>
              <c:idx val="0"/>
              <c:layout>
                <c:manualLayout>
                  <c:x val="-0.10117961216226891"/>
                  <c:y val="-6.6048457090274071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CB-4A82-9489-9C9B3B1D636E}"/>
                </c:ext>
              </c:extLst>
            </c:dLbl>
            <c:dLbl>
              <c:idx val="1"/>
              <c:layout>
                <c:manualLayout>
                  <c:x val="0.11357790335743655"/>
                  <c:y val="-0.10253829825056728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CB-4A82-9489-9C9B3B1D636E}"/>
                </c:ext>
              </c:extLst>
            </c:dLbl>
            <c:dLbl>
              <c:idx val="2"/>
              <c:layout>
                <c:manualLayout>
                  <c:x val="7.6928961610625221E-2"/>
                  <c:y val="-4.4008323660737633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CB-4A82-9489-9C9B3B1D636E}"/>
                </c:ext>
              </c:extLst>
            </c:dLbl>
            <c:dLbl>
              <c:idx val="3"/>
              <c:layout>
                <c:manualLayout>
                  <c:x val="8.7645406845497764E-2"/>
                  <c:y val="-3.1707709843042525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CB-4A82-9489-9C9B3B1D636E}"/>
                </c:ext>
              </c:extLst>
            </c:dLbl>
            <c:dLbl>
              <c:idx val="4"/>
              <c:layout>
                <c:manualLayout>
                  <c:x val="8.9142387774885784E-2"/>
                  <c:y val="-6.9916658824024456E-3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CB-4A82-9489-9C9B3B1D636E}"/>
                </c:ext>
              </c:extLst>
            </c:dLbl>
            <c:dLbl>
              <c:idx val="5"/>
              <c:layout>
                <c:manualLayout>
                  <c:x val="9.7346636175928009E-2"/>
                  <c:y val="3.4161725800211332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CB-4A82-9489-9C9B3B1D636E}"/>
                </c:ext>
              </c:extLst>
            </c:dLbl>
            <c:dLbl>
              <c:idx val="6"/>
              <c:layout>
                <c:manualLayout>
                  <c:x val="5.5976367817685432E-2"/>
                  <c:y val="3.5541613075258056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CB-4A82-9489-9C9B3B1D636E}"/>
                </c:ext>
              </c:extLst>
            </c:dLbl>
            <c:dLbl>
              <c:idx val="7"/>
              <c:layout>
                <c:manualLayout>
                  <c:x val="-8.8128052879328025E-2"/>
                  <c:y val="9.7097593876463245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CB-4A82-9489-9C9B3B1D636E}"/>
                </c:ext>
              </c:extLst>
            </c:dLbl>
            <c:dLbl>
              <c:idx val="8"/>
              <c:layout>
                <c:manualLayout>
                  <c:x val="-7.4825259229522489E-2"/>
                  <c:y val="1.4304566510859542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CB-4A82-9489-9C9B3B1D636E}"/>
                </c:ext>
              </c:extLst>
            </c:dLbl>
            <c:dLbl>
              <c:idx val="9"/>
              <c:layout>
                <c:manualLayout>
                  <c:x val="-8.3916096237887747E-2"/>
                  <c:y val="-4.2496679946881721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CB-4A82-9489-9C9B3B1D636E}"/>
                </c:ext>
              </c:extLst>
            </c:dLbl>
            <c:dLbl>
              <c:idx val="10"/>
              <c:layout>
                <c:manualLayout>
                  <c:x val="2.5000000000000001E-2"/>
                  <c:y val="4.0609137055837574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CB-4A82-9489-9C9B3B1D636E}"/>
                </c:ext>
              </c:extLst>
            </c:dLbl>
            <c:dLbl>
              <c:idx val="12"/>
              <c:layout>
                <c:manualLayout>
                  <c:x val="-8.3333333333333367E-3"/>
                  <c:y val="0.16243654822335019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DCB-4A82-9489-9C9B3B1D636E}"/>
                </c:ext>
              </c:extLst>
            </c:dLbl>
            <c:dLbl>
              <c:idx val="14"/>
              <c:layout>
                <c:manualLayout>
                  <c:x val="-6.666666666666668E-2"/>
                  <c:y val="-3.0456852791878191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DCB-4A82-9489-9C9B3B1D63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outEnd"/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'[1]Old Graphs Keep'!$B$8:$B$17</c:f>
              <c:strCache>
                <c:ptCount val="10"/>
                <c:pt idx="0">
                  <c:v>GC China</c:v>
                </c:pt>
                <c:pt idx="1">
                  <c:v>GC Local (budget)</c:v>
                </c:pt>
                <c:pt idx="2">
                  <c:v>International (budget)</c:v>
                </c:pt>
                <c:pt idx="3">
                  <c:v>GC General</c:v>
                </c:pt>
                <c:pt idx="4">
                  <c:v>Annie Armstrong</c:v>
                </c:pt>
                <c:pt idx="5">
                  <c:v>GC Nicaragua</c:v>
                </c:pt>
                <c:pt idx="6">
                  <c:v>Gaston Baptist (budget)</c:v>
                </c:pt>
                <c:pt idx="7">
                  <c:v>Lottie Moon</c:v>
                </c:pt>
                <c:pt idx="8">
                  <c:v>GC Haiti </c:v>
                </c:pt>
                <c:pt idx="9">
                  <c:v>NC Baptist (budget)</c:v>
                </c:pt>
              </c:strCache>
            </c:strRef>
          </c:cat>
          <c:val>
            <c:numRef>
              <c:f>'[1]2014-2015 Year'!$D$7:$D$16</c:f>
              <c:numCache>
                <c:formatCode>General</c:formatCode>
                <c:ptCount val="10"/>
                <c:pt idx="0">
                  <c:v>0</c:v>
                </c:pt>
                <c:pt idx="1">
                  <c:v>1.9323077803020158E-2</c:v>
                </c:pt>
                <c:pt idx="2">
                  <c:v>4.8307694507550403E-2</c:v>
                </c:pt>
                <c:pt idx="3">
                  <c:v>4.6066700559345135E-2</c:v>
                </c:pt>
                <c:pt idx="4">
                  <c:v>0</c:v>
                </c:pt>
                <c:pt idx="5">
                  <c:v>0.10624794329990635</c:v>
                </c:pt>
                <c:pt idx="6">
                  <c:v>8.6310295007361121E-2</c:v>
                </c:pt>
                <c:pt idx="7">
                  <c:v>0.15226585308779886</c:v>
                </c:pt>
                <c:pt idx="8">
                  <c:v>0.10992667085204534</c:v>
                </c:pt>
                <c:pt idx="9">
                  <c:v>0.43155176488297264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DCB-4A82-9489-9C9B3B1D636E}"/>
            </c:ext>
          </c:extLst>
        </c:ser>
        <c:ser>
          <c:idx val="1"/>
          <c:order val="1"/>
          <c:tx>
            <c:v>Mission Names</c:v>
          </c:tx>
          <c:cat>
            <c:strRef>
              <c:f>'[1]Old Graphs Keep'!$B$8:$B$17</c:f>
              <c:strCache>
                <c:ptCount val="10"/>
                <c:pt idx="0">
                  <c:v>GC China</c:v>
                </c:pt>
                <c:pt idx="1">
                  <c:v>GC Local (budget)</c:v>
                </c:pt>
                <c:pt idx="2">
                  <c:v>International (budget)</c:v>
                </c:pt>
                <c:pt idx="3">
                  <c:v>GC General</c:v>
                </c:pt>
                <c:pt idx="4">
                  <c:v>Annie Armstrong</c:v>
                </c:pt>
                <c:pt idx="5">
                  <c:v>GC Nicaragua</c:v>
                </c:pt>
                <c:pt idx="6">
                  <c:v>Gaston Baptist (budget)</c:v>
                </c:pt>
                <c:pt idx="7">
                  <c:v>Lottie Moon</c:v>
                </c:pt>
                <c:pt idx="8">
                  <c:v>GC Haiti </c:v>
                </c:pt>
                <c:pt idx="9">
                  <c:v>NC Baptist (budget)</c:v>
                </c:pt>
              </c:strCache>
            </c:strRef>
          </c:cat>
          <c:val>
            <c:numRef>
              <c:f>'[1]2014-2015 Year'!$B$7:$B$16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DCB-4A82-9489-9C9B3B1D636E}"/>
            </c:ext>
          </c:extLst>
        </c:ser>
        <c:firstSliceAng val="0"/>
      </c:pieChart>
    </c:plotArea>
    <c:plotVisOnly val="1"/>
    <c:dispBlanksAs val="zero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302464909277646"/>
          <c:y val="0.23130727925064412"/>
          <c:w val="0.50300054205180877"/>
          <c:h val="0.67928146596355354"/>
        </c:manualLayout>
      </c:layout>
      <c:pieChart>
        <c:varyColors val="1"/>
        <c:ser>
          <c:idx val="0"/>
          <c:order val="0"/>
          <c:tx>
            <c:v>Percentage</c:v>
          </c:tx>
          <c:spPr>
            <a:ln>
              <a:solidFill>
                <a:prstClr val="black"/>
              </a:solidFill>
            </a:ln>
          </c:spPr>
          <c:explosion val="25"/>
          <c:dPt>
            <c:idx val="2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24-4E57-9501-67447E83C804}"/>
              </c:ext>
            </c:extLst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 w="12700" cmpd="sng">
                <a:solidFill>
                  <a:prstClr val="black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24-4E57-9501-67447E83C804}"/>
              </c:ext>
            </c:extLst>
          </c:dPt>
          <c:dPt>
            <c:idx val="9"/>
            <c:spPr>
              <a:solidFill>
                <a:srgbClr val="0033CC"/>
              </a:solidFill>
              <a:ln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624-4E57-9501-67447E83C804}"/>
              </c:ext>
            </c:extLst>
          </c:dPt>
          <c:dLbls>
            <c:dLbl>
              <c:idx val="0"/>
              <c:layout>
                <c:manualLayout>
                  <c:x val="-0.13042048824721261"/>
                  <c:y val="-4.0935099973982411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24-4E57-9501-67447E83C804}"/>
                </c:ext>
              </c:extLst>
            </c:dLbl>
            <c:dLbl>
              <c:idx val="1"/>
              <c:layout>
                <c:manualLayout>
                  <c:x val="-9.057971014492754E-3"/>
                  <c:y val="-9.0519877675841007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24-4E57-9501-67447E83C804}"/>
                </c:ext>
              </c:extLst>
            </c:dLbl>
            <c:dLbl>
              <c:idx val="2"/>
              <c:layout>
                <c:manualLayout>
                  <c:x val="6.0078282607700977E-2"/>
                  <c:y val="-7.0351012446571784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24-4E57-9501-67447E83C804}"/>
                </c:ext>
              </c:extLst>
            </c:dLbl>
            <c:dLbl>
              <c:idx val="3"/>
              <c:layout>
                <c:manualLayout>
                  <c:x val="5.9782608695652183E-2"/>
                  <c:y val="-4.8929663608562685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24-4E57-9501-67447E83C804}"/>
                </c:ext>
              </c:extLst>
            </c:dLbl>
            <c:dLbl>
              <c:idx val="4"/>
              <c:layout>
                <c:manualLayout>
                  <c:x val="9.63128974963708E-2"/>
                  <c:y val="3.1746038358963211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24-4E57-9501-67447E83C804}"/>
                </c:ext>
              </c:extLst>
            </c:dLbl>
            <c:dLbl>
              <c:idx val="5"/>
              <c:layout>
                <c:manualLayout>
                  <c:x val="6.1594186622076372E-2"/>
                  <c:y val="6.3444166030114163E-3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24-4E57-9501-67447E83C804}"/>
                </c:ext>
              </c:extLst>
            </c:dLbl>
            <c:dLbl>
              <c:idx val="6"/>
              <c:layout>
                <c:manualLayout>
                  <c:x val="2.3550724637680567E-2"/>
                  <c:y val="4.8929663608562688E-3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24-4E57-9501-67447E83C804}"/>
                </c:ext>
              </c:extLst>
            </c:dLbl>
            <c:dLbl>
              <c:idx val="7"/>
              <c:layout>
                <c:manualLayout>
                  <c:x val="5.2530541447770703E-2"/>
                  <c:y val="-2.711036685213658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24-4E57-9501-67447E83C804}"/>
                </c:ext>
              </c:extLst>
            </c:dLbl>
            <c:dLbl>
              <c:idx val="8"/>
              <c:layout>
                <c:manualLayout>
                  <c:x val="0.21586399956741306"/>
                  <c:y val="-1.1038205857227401E-2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24-4E57-9501-67447E83C804}"/>
                </c:ext>
              </c:extLst>
            </c:dLbl>
            <c:dLbl>
              <c:idx val="9"/>
              <c:layout>
                <c:manualLayout>
                  <c:x val="6.3391442155309114E-3"/>
                  <c:y val="-0.19468987099317966"/>
                </c:manualLayout>
              </c:layout>
              <c:dLblPos val="bestFit"/>
              <c:showCatName val="1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24-4E57-9501-67447E83C80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CatName val="1"/>
            <c:showPercent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'[2]2014-2015 Year'!$B$7:$B$16</c:f>
              <c:strCache>
                <c:ptCount val="10"/>
                <c:pt idx="0">
                  <c:v>China</c:v>
                </c:pt>
                <c:pt idx="1">
                  <c:v>Local</c:v>
                </c:pt>
                <c:pt idx="2">
                  <c:v>International</c:v>
                </c:pt>
                <c:pt idx="3">
                  <c:v>General</c:v>
                </c:pt>
                <c:pt idx="4">
                  <c:v>Annie Armstrong</c:v>
                </c:pt>
                <c:pt idx="5">
                  <c:v>Nicaragua</c:v>
                </c:pt>
                <c:pt idx="6">
                  <c:v>Gaston Baptist</c:v>
                </c:pt>
                <c:pt idx="7">
                  <c:v>Lottie Moon</c:v>
                </c:pt>
                <c:pt idx="8">
                  <c:v>Haiti </c:v>
                </c:pt>
                <c:pt idx="9">
                  <c:v>NC Baptist</c:v>
                </c:pt>
              </c:strCache>
            </c:strRef>
          </c:cat>
          <c:val>
            <c:numRef>
              <c:f>'[2]2014-2015 Year'!$D$7:$D$16</c:f>
              <c:numCache>
                <c:formatCode>General</c:formatCode>
                <c:ptCount val="10"/>
                <c:pt idx="0">
                  <c:v>0</c:v>
                </c:pt>
                <c:pt idx="1">
                  <c:v>9.8282860825375518E-3</c:v>
                </c:pt>
                <c:pt idx="2">
                  <c:v>2.4570715206343879E-2</c:v>
                </c:pt>
                <c:pt idx="3">
                  <c:v>3.7534470256362973E-2</c:v>
                </c:pt>
                <c:pt idx="4">
                  <c:v>3.8885613885559826E-2</c:v>
                </c:pt>
                <c:pt idx="5">
                  <c:v>8.6253038660349557E-2</c:v>
                </c:pt>
                <c:pt idx="6">
                  <c:v>0.10468225445943737</c:v>
                </c:pt>
                <c:pt idx="7">
                  <c:v>7.7446894330395907E-2</c:v>
                </c:pt>
                <c:pt idx="8">
                  <c:v>9.7387307397534706E-2</c:v>
                </c:pt>
                <c:pt idx="9">
                  <c:v>0.5234114197214782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624-4E57-9501-67447E83C804}"/>
            </c:ext>
          </c:extLst>
        </c:ser>
        <c:ser>
          <c:idx val="1"/>
          <c:order val="1"/>
          <c:tx>
            <c:v>Missions</c:v>
          </c:tx>
          <c:explosion val="25"/>
          <c:cat>
            <c:strRef>
              <c:f>'[2]2014-2015 Year'!$B$7:$B$16</c:f>
              <c:strCache>
                <c:ptCount val="10"/>
                <c:pt idx="0">
                  <c:v>China</c:v>
                </c:pt>
                <c:pt idx="1">
                  <c:v>Local</c:v>
                </c:pt>
                <c:pt idx="2">
                  <c:v>International</c:v>
                </c:pt>
                <c:pt idx="3">
                  <c:v>General</c:v>
                </c:pt>
                <c:pt idx="4">
                  <c:v>Annie Armstrong</c:v>
                </c:pt>
                <c:pt idx="5">
                  <c:v>Nicaragua</c:v>
                </c:pt>
                <c:pt idx="6">
                  <c:v>Gaston Baptist</c:v>
                </c:pt>
                <c:pt idx="7">
                  <c:v>Lottie Moon</c:v>
                </c:pt>
                <c:pt idx="8">
                  <c:v>Haiti </c:v>
                </c:pt>
                <c:pt idx="9">
                  <c:v>NC Baptist</c:v>
                </c:pt>
              </c:strCache>
            </c:strRef>
          </c:cat>
          <c:val>
            <c:numRef>
              <c:f>'[2]2014-2015 Year'!$B$7:$B$16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624-4E57-9501-67447E83C804}"/>
            </c:ext>
          </c:extLst>
        </c:ser>
        <c:firstSliceAng val="0"/>
      </c:pieChart>
    </c:plotArea>
    <c:plotVisOnly val="1"/>
    <c:dispBlanksAs val="zero"/>
  </c:chart>
  <c:spPr>
    <a:noFill/>
    <a:ln>
      <a:noFill/>
    </a:ln>
  </c:spPr>
  <c:txPr>
    <a:bodyPr/>
    <a:lstStyle/>
    <a:p>
      <a:pPr>
        <a:defRPr sz="1100" b="0"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20</xdr:row>
      <xdr:rowOff>103532</xdr:rowOff>
    </xdr:from>
    <xdr:to>
      <xdr:col>6</xdr:col>
      <xdr:colOff>666750</xdr:colOff>
      <xdr:row>37</xdr:row>
      <xdr:rowOff>132859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3932582"/>
          <a:ext cx="5705475" cy="3315452"/>
        </a:xfrm>
        <a:prstGeom prst="rect">
          <a:avLst/>
        </a:prstGeom>
      </xdr:spPr>
    </xdr:pic>
    <xdr:clientData/>
  </xdr:twoCellAnchor>
  <xdr:twoCellAnchor>
    <xdr:from>
      <xdr:col>10</xdr:col>
      <xdr:colOff>180975</xdr:colOff>
      <xdr:row>9</xdr:row>
      <xdr:rowOff>57150</xdr:rowOff>
    </xdr:from>
    <xdr:to>
      <xdr:col>10</xdr:col>
      <xdr:colOff>457200</xdr:colOff>
      <xdr:row>15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 rot="16200000">
          <a:off x="8315325" y="2295525"/>
          <a:ext cx="11906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EXAMPLE</a:t>
          </a:r>
          <a:r>
            <a:rPr lang="en-US" sz="1100" b="1" baseline="0"/>
            <a:t> ONLY</a:t>
          </a:r>
          <a:endParaRPr lang="en-US" sz="1100" b="1"/>
        </a:p>
      </xdr:txBody>
    </xdr:sp>
    <xdr:clientData/>
  </xdr:twoCellAnchor>
  <xdr:twoCellAnchor>
    <xdr:from>
      <xdr:col>10</xdr:col>
      <xdr:colOff>219075</xdr:colOff>
      <xdr:row>27</xdr:row>
      <xdr:rowOff>152400</xdr:rowOff>
    </xdr:from>
    <xdr:to>
      <xdr:col>10</xdr:col>
      <xdr:colOff>495300</xdr:colOff>
      <xdr:row>34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 rot="16200000">
          <a:off x="8353425" y="5867400"/>
          <a:ext cx="11906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EXAMPLE</a:t>
          </a:r>
          <a:r>
            <a:rPr lang="en-US" sz="1100" b="1" baseline="0"/>
            <a:t> ONLY</a:t>
          </a:r>
          <a:endParaRPr lang="en-US" sz="1100" b="1"/>
        </a:p>
      </xdr:txBody>
    </xdr:sp>
    <xdr:clientData/>
  </xdr:twoCellAnchor>
  <xdr:twoCellAnchor>
    <xdr:from>
      <xdr:col>10</xdr:col>
      <xdr:colOff>247650</xdr:colOff>
      <xdr:row>45</xdr:row>
      <xdr:rowOff>104775</xdr:rowOff>
    </xdr:from>
    <xdr:to>
      <xdr:col>10</xdr:col>
      <xdr:colOff>523875</xdr:colOff>
      <xdr:row>51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 rot="16200000">
          <a:off x="8382000" y="9296400"/>
          <a:ext cx="11906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EXAMPLE</a:t>
          </a:r>
          <a:r>
            <a:rPr lang="en-US" sz="1100" b="1" baseline="0"/>
            <a:t> ONLY</a:t>
          </a:r>
          <a:endParaRPr lang="en-US" sz="1100" b="1"/>
        </a:p>
      </xdr:txBody>
    </xdr:sp>
    <xdr:clientData/>
  </xdr:twoCellAnchor>
  <xdr:twoCellAnchor>
    <xdr:from>
      <xdr:col>15</xdr:col>
      <xdr:colOff>781050</xdr:colOff>
      <xdr:row>14</xdr:row>
      <xdr:rowOff>57149</xdr:rowOff>
    </xdr:from>
    <xdr:to>
      <xdr:col>18</xdr:col>
      <xdr:colOff>323850</xdr:colOff>
      <xdr:row>16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3782675" y="2790824"/>
          <a:ext cx="2314575" cy="419101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Designated</a:t>
          </a:r>
          <a:r>
            <a:rPr lang="en-US" sz="1000" baseline="0"/>
            <a:t> items are on the Balance Sheet as Long Term Liabilities.</a:t>
          </a:r>
          <a:endParaRPr lang="en-US" sz="1000"/>
        </a:p>
      </xdr:txBody>
    </xdr:sp>
    <xdr:clientData/>
  </xdr:twoCellAnchor>
  <xdr:twoCellAnchor>
    <xdr:from>
      <xdr:col>12</xdr:col>
      <xdr:colOff>352424</xdr:colOff>
      <xdr:row>13</xdr:row>
      <xdr:rowOff>0</xdr:rowOff>
    </xdr:from>
    <xdr:to>
      <xdr:col>12</xdr:col>
      <xdr:colOff>771525</xdr:colOff>
      <xdr:row>16</xdr:row>
      <xdr:rowOff>161925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0163174" y="2543175"/>
          <a:ext cx="419101" cy="733425"/>
        </a:xfrm>
        <a:prstGeom prst="rightBrace">
          <a:avLst>
            <a:gd name="adj1" fmla="val 8333"/>
            <a:gd name="adj2" fmla="val 46122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342900</xdr:colOff>
      <xdr:row>7</xdr:row>
      <xdr:rowOff>171450</xdr:rowOff>
    </xdr:from>
    <xdr:to>
      <xdr:col>12</xdr:col>
      <xdr:colOff>742950</xdr:colOff>
      <xdr:row>12</xdr:row>
      <xdr:rowOff>9525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0153650" y="1571625"/>
          <a:ext cx="400050" cy="790575"/>
        </a:xfrm>
        <a:prstGeom prst="rightBrace">
          <a:avLst>
            <a:gd name="adj1" fmla="val 8333"/>
            <a:gd name="adj2" fmla="val 30722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752475</xdr:colOff>
      <xdr:row>8</xdr:row>
      <xdr:rowOff>76199</xdr:rowOff>
    </xdr:from>
    <xdr:to>
      <xdr:col>17</xdr:col>
      <xdr:colOff>676275</xdr:colOff>
      <xdr:row>9</xdr:row>
      <xdr:rowOff>161925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2658725" y="1666874"/>
          <a:ext cx="2867025" cy="276226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Budget Items</a:t>
          </a:r>
          <a:r>
            <a:rPr lang="en-US" sz="1000" baseline="0"/>
            <a:t> are shown on the Income Statement.</a:t>
          </a:r>
          <a:endParaRPr lang="en-US" sz="1000"/>
        </a:p>
      </xdr:txBody>
    </xdr:sp>
    <xdr:clientData/>
  </xdr:twoCellAnchor>
  <xdr:twoCellAnchor>
    <xdr:from>
      <xdr:col>12</xdr:col>
      <xdr:colOff>742950</xdr:colOff>
      <xdr:row>9</xdr:row>
      <xdr:rowOff>23812</xdr:rowOff>
    </xdr:from>
    <xdr:to>
      <xdr:col>14</xdr:col>
      <xdr:colOff>752475</xdr:colOff>
      <xdr:row>9</xdr:row>
      <xdr:rowOff>33330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>
          <a:stCxn id="8" idx="1"/>
          <a:endCxn id="9" idx="1"/>
        </xdr:cNvCxnSpPr>
      </xdr:nvCxnSpPr>
      <xdr:spPr>
        <a:xfrm flipV="1">
          <a:off x="10553700" y="1804987"/>
          <a:ext cx="2105025" cy="9518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771525</xdr:colOff>
      <xdr:row>14</xdr:row>
      <xdr:rowOff>147770</xdr:rowOff>
    </xdr:from>
    <xdr:to>
      <xdr:col>15</xdr:col>
      <xdr:colOff>781050</xdr:colOff>
      <xdr:row>15</xdr:row>
      <xdr:rowOff>76200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>
          <a:stCxn id="7" idx="1"/>
          <a:endCxn id="6" idx="1"/>
        </xdr:cNvCxnSpPr>
      </xdr:nvCxnSpPr>
      <xdr:spPr>
        <a:xfrm>
          <a:off x="10582275" y="2881445"/>
          <a:ext cx="3200400" cy="118930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228</xdr:row>
      <xdr:rowOff>20411</xdr:rowOff>
    </xdr:from>
    <xdr:to>
      <xdr:col>2</xdr:col>
      <xdr:colOff>781050</xdr:colOff>
      <xdr:row>230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590801" y="33386486"/>
          <a:ext cx="1352549" cy="43678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Great Commission</a:t>
          </a:r>
        </a:p>
      </xdr:txBody>
    </xdr:sp>
    <xdr:clientData/>
  </xdr:twoCellAnchor>
  <xdr:twoCellAnchor>
    <xdr:from>
      <xdr:col>0</xdr:col>
      <xdr:colOff>972907</xdr:colOff>
      <xdr:row>232</xdr:row>
      <xdr:rowOff>1243</xdr:rowOff>
    </xdr:from>
    <xdr:to>
      <xdr:col>1</xdr:col>
      <xdr:colOff>0</xdr:colOff>
      <xdr:row>233</xdr:row>
      <xdr:rowOff>144118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582507" y="34129318"/>
          <a:ext cx="719094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General</a:t>
          </a:r>
        </a:p>
      </xdr:txBody>
    </xdr:sp>
    <xdr:clientData/>
  </xdr:twoCellAnchor>
  <xdr:twoCellAnchor>
    <xdr:from>
      <xdr:col>1</xdr:col>
      <xdr:colOff>28122</xdr:colOff>
      <xdr:row>232</xdr:row>
      <xdr:rowOff>4989</xdr:rowOff>
    </xdr:from>
    <xdr:to>
      <xdr:col>2</xdr:col>
      <xdr:colOff>72323</xdr:colOff>
      <xdr:row>233</xdr:row>
      <xdr:rowOff>147864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399847" y="34133064"/>
          <a:ext cx="834776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Haiti</a:t>
          </a:r>
        </a:p>
      </xdr:txBody>
    </xdr:sp>
    <xdr:clientData/>
  </xdr:twoCellAnchor>
  <xdr:twoCellAnchor>
    <xdr:from>
      <xdr:col>2</xdr:col>
      <xdr:colOff>171450</xdr:colOff>
      <xdr:row>232</xdr:row>
      <xdr:rowOff>5442</xdr:rowOff>
    </xdr:from>
    <xdr:to>
      <xdr:col>2</xdr:col>
      <xdr:colOff>1009649</xdr:colOff>
      <xdr:row>233</xdr:row>
      <xdr:rowOff>148317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34133517"/>
          <a:ext cx="685799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Nicaragua</a:t>
          </a:r>
        </a:p>
      </xdr:txBody>
    </xdr:sp>
    <xdr:clientData/>
  </xdr:twoCellAnchor>
  <xdr:twoCellAnchor>
    <xdr:from>
      <xdr:col>4</xdr:col>
      <xdr:colOff>58056</xdr:colOff>
      <xdr:row>232</xdr:row>
      <xdr:rowOff>5895</xdr:rowOff>
    </xdr:from>
    <xdr:to>
      <xdr:col>4</xdr:col>
      <xdr:colOff>724805</xdr:colOff>
      <xdr:row>233</xdr:row>
      <xdr:rowOff>148770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858656" y="34133970"/>
          <a:ext cx="666749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China</a:t>
          </a:r>
        </a:p>
      </xdr:txBody>
    </xdr:sp>
    <xdr:clientData/>
  </xdr:twoCellAnchor>
  <xdr:twoCellAnchor>
    <xdr:from>
      <xdr:col>0</xdr:col>
      <xdr:colOff>1332455</xdr:colOff>
      <xdr:row>230</xdr:row>
      <xdr:rowOff>76199</xdr:rowOff>
    </xdr:from>
    <xdr:to>
      <xdr:col>2</xdr:col>
      <xdr:colOff>105457</xdr:colOff>
      <xdr:row>232</xdr:row>
      <xdr:rowOff>1242</xdr:rowOff>
    </xdr:to>
    <xdr:cxnSp macro="">
      <xdr:nvCxnSpPr>
        <xdr:cNvPr id="7" name="Elbow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>
          <a:stCxn id="2" idx="2"/>
          <a:endCxn id="3" idx="0"/>
        </xdr:cNvCxnSpPr>
      </xdr:nvCxnSpPr>
      <xdr:spPr>
        <a:xfrm rot="5400000">
          <a:off x="2451884" y="33313445"/>
          <a:ext cx="306043" cy="1325702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444831</xdr:colOff>
      <xdr:row>230</xdr:row>
      <xdr:rowOff>76200</xdr:rowOff>
    </xdr:from>
    <xdr:to>
      <xdr:col>2</xdr:col>
      <xdr:colOff>105457</xdr:colOff>
      <xdr:row>232</xdr:row>
      <xdr:rowOff>4989</xdr:rowOff>
    </xdr:to>
    <xdr:cxnSp macro="">
      <xdr:nvCxnSpPr>
        <xdr:cNvPr id="8" name="Elbow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>
          <a:stCxn id="2" idx="2"/>
          <a:endCxn id="4" idx="0"/>
        </xdr:cNvCxnSpPr>
      </xdr:nvCxnSpPr>
      <xdr:spPr>
        <a:xfrm rot="5400000">
          <a:off x="2887262" y="33752569"/>
          <a:ext cx="309789" cy="451201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105455</xdr:colOff>
      <xdr:row>230</xdr:row>
      <xdr:rowOff>76200</xdr:rowOff>
    </xdr:from>
    <xdr:to>
      <xdr:col>2</xdr:col>
      <xdr:colOff>523874</xdr:colOff>
      <xdr:row>232</xdr:row>
      <xdr:rowOff>5442</xdr:rowOff>
    </xdr:to>
    <xdr:cxnSp macro="">
      <xdr:nvCxnSpPr>
        <xdr:cNvPr id="9" name="Elbow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>
          <a:stCxn id="2" idx="2"/>
          <a:endCxn id="5" idx="0"/>
        </xdr:cNvCxnSpPr>
      </xdr:nvCxnSpPr>
      <xdr:spPr>
        <a:xfrm rot="16200000" flipH="1">
          <a:off x="3321844" y="33769186"/>
          <a:ext cx="310242" cy="418419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105456</xdr:colOff>
      <xdr:row>230</xdr:row>
      <xdr:rowOff>76199</xdr:rowOff>
    </xdr:from>
    <xdr:to>
      <xdr:col>4</xdr:col>
      <xdr:colOff>391431</xdr:colOff>
      <xdr:row>232</xdr:row>
      <xdr:rowOff>5894</xdr:rowOff>
    </xdr:to>
    <xdr:cxnSp macro="">
      <xdr:nvCxnSpPr>
        <xdr:cNvPr id="10" name="Elbow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>
          <a:stCxn id="2" idx="2"/>
          <a:endCxn id="6" idx="0"/>
        </xdr:cNvCxnSpPr>
      </xdr:nvCxnSpPr>
      <xdr:spPr>
        <a:xfrm rot="16200000" flipH="1">
          <a:off x="4074546" y="33016484"/>
          <a:ext cx="310695" cy="1924275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54429</xdr:colOff>
      <xdr:row>0</xdr:row>
      <xdr:rowOff>149681</xdr:rowOff>
    </xdr:from>
    <xdr:to>
      <xdr:col>1</xdr:col>
      <xdr:colOff>123824</xdr:colOff>
      <xdr:row>3</xdr:row>
      <xdr:rowOff>26835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29" y="149681"/>
          <a:ext cx="1498145" cy="448654"/>
        </a:xfrm>
        <a:prstGeom prst="rect">
          <a:avLst/>
        </a:prstGeom>
      </xdr:spPr>
    </xdr:pic>
    <xdr:clientData/>
  </xdr:twoCellAnchor>
  <xdr:twoCellAnchor>
    <xdr:from>
      <xdr:col>8</xdr:col>
      <xdr:colOff>457200</xdr:colOff>
      <xdr:row>208</xdr:row>
      <xdr:rowOff>57150</xdr:rowOff>
    </xdr:from>
    <xdr:to>
      <xdr:col>12</xdr:col>
      <xdr:colOff>19050</xdr:colOff>
      <xdr:row>213</xdr:row>
      <xdr:rowOff>0</xdr:rowOff>
    </xdr:to>
    <xdr:sp macro="" textlink="">
      <xdr:nvSpPr>
        <xdr:cNvPr id="12" name="Left Arrow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7743825" y="30165675"/>
          <a:ext cx="2867025" cy="89535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409575</xdr:colOff>
      <xdr:row>1</xdr:row>
      <xdr:rowOff>123824</xdr:rowOff>
    </xdr:from>
    <xdr:to>
      <xdr:col>13</xdr:col>
      <xdr:colOff>285750</xdr:colOff>
      <xdr:row>6</xdr:row>
      <xdr:rowOff>0</xdr:rowOff>
    </xdr:to>
    <xdr:sp macro="" textlink="">
      <xdr:nvSpPr>
        <xdr:cNvPr id="13" name="Left Arrow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9172575" y="314324"/>
          <a:ext cx="2609850" cy="847726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266700</xdr:colOff>
      <xdr:row>25</xdr:row>
      <xdr:rowOff>66675</xdr:rowOff>
    </xdr:from>
    <xdr:to>
      <xdr:col>31</xdr:col>
      <xdr:colOff>371474</xdr:colOff>
      <xdr:row>52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23</xdr:row>
      <xdr:rowOff>209550</xdr:rowOff>
    </xdr:from>
    <xdr:to>
      <xdr:col>6</xdr:col>
      <xdr:colOff>828675</xdr:colOff>
      <xdr:row>48</xdr:row>
      <xdr:rowOff>38101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219076</xdr:colOff>
      <xdr:row>170</xdr:row>
      <xdr:rowOff>20411</xdr:rowOff>
    </xdr:from>
    <xdr:to>
      <xdr:col>4</xdr:col>
      <xdr:colOff>781050</xdr:colOff>
      <xdr:row>172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590801" y="34577111"/>
          <a:ext cx="1352549" cy="43678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Great Commission</a:t>
          </a:r>
        </a:p>
      </xdr:txBody>
    </xdr:sp>
    <xdr:clientData/>
  </xdr:twoCellAnchor>
  <xdr:twoCellAnchor>
    <xdr:from>
      <xdr:col>1</xdr:col>
      <xdr:colOff>972907</xdr:colOff>
      <xdr:row>174</xdr:row>
      <xdr:rowOff>1243</xdr:rowOff>
    </xdr:from>
    <xdr:to>
      <xdr:col>2</xdr:col>
      <xdr:colOff>263251</xdr:colOff>
      <xdr:row>175</xdr:row>
      <xdr:rowOff>144118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582507" y="35319943"/>
          <a:ext cx="719094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General</a:t>
          </a:r>
        </a:p>
      </xdr:txBody>
    </xdr:sp>
    <xdr:clientData/>
  </xdr:twoCellAnchor>
  <xdr:twoCellAnchor>
    <xdr:from>
      <xdr:col>3</xdr:col>
      <xdr:colOff>28122</xdr:colOff>
      <xdr:row>174</xdr:row>
      <xdr:rowOff>4989</xdr:rowOff>
    </xdr:from>
    <xdr:to>
      <xdr:col>4</xdr:col>
      <xdr:colOff>72323</xdr:colOff>
      <xdr:row>175</xdr:row>
      <xdr:rowOff>147864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2399847" y="35323689"/>
          <a:ext cx="834776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Haiti</a:t>
          </a:r>
        </a:p>
      </xdr:txBody>
    </xdr:sp>
    <xdr:clientData/>
  </xdr:twoCellAnchor>
  <xdr:twoCellAnchor>
    <xdr:from>
      <xdr:col>4</xdr:col>
      <xdr:colOff>171450</xdr:colOff>
      <xdr:row>174</xdr:row>
      <xdr:rowOff>5442</xdr:rowOff>
    </xdr:from>
    <xdr:to>
      <xdr:col>4</xdr:col>
      <xdr:colOff>1009649</xdr:colOff>
      <xdr:row>175</xdr:row>
      <xdr:rowOff>148317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3333750" y="35324142"/>
          <a:ext cx="685799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Nicaragua</a:t>
          </a:r>
        </a:p>
      </xdr:txBody>
    </xdr:sp>
    <xdr:clientData/>
  </xdr:twoCellAnchor>
  <xdr:twoCellAnchor>
    <xdr:from>
      <xdr:col>6</xdr:col>
      <xdr:colOff>58056</xdr:colOff>
      <xdr:row>174</xdr:row>
      <xdr:rowOff>5895</xdr:rowOff>
    </xdr:from>
    <xdr:to>
      <xdr:col>6</xdr:col>
      <xdr:colOff>724805</xdr:colOff>
      <xdr:row>175</xdr:row>
      <xdr:rowOff>148770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4077606" y="35324595"/>
          <a:ext cx="666749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China</a:t>
          </a:r>
        </a:p>
      </xdr:txBody>
    </xdr:sp>
    <xdr:clientData/>
  </xdr:twoCellAnchor>
  <xdr:twoCellAnchor>
    <xdr:from>
      <xdr:col>1</xdr:col>
      <xdr:colOff>1332455</xdr:colOff>
      <xdr:row>172</xdr:row>
      <xdr:rowOff>76199</xdr:rowOff>
    </xdr:from>
    <xdr:to>
      <xdr:col>4</xdr:col>
      <xdr:colOff>105457</xdr:colOff>
      <xdr:row>174</xdr:row>
      <xdr:rowOff>1242</xdr:rowOff>
    </xdr:to>
    <xdr:cxnSp macro="">
      <xdr:nvCxnSpPr>
        <xdr:cNvPr id="7" name="Elbow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>
          <a:stCxn id="2" idx="2"/>
          <a:endCxn id="3" idx="0"/>
        </xdr:cNvCxnSpPr>
      </xdr:nvCxnSpPr>
      <xdr:spPr>
        <a:xfrm rot="5400000">
          <a:off x="2451884" y="34504070"/>
          <a:ext cx="306043" cy="1325702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444831</xdr:colOff>
      <xdr:row>172</xdr:row>
      <xdr:rowOff>76200</xdr:rowOff>
    </xdr:from>
    <xdr:to>
      <xdr:col>4</xdr:col>
      <xdr:colOff>105457</xdr:colOff>
      <xdr:row>174</xdr:row>
      <xdr:rowOff>4989</xdr:rowOff>
    </xdr:to>
    <xdr:cxnSp macro="">
      <xdr:nvCxnSpPr>
        <xdr:cNvPr id="8" name="Elbow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>
          <a:stCxn id="2" idx="2"/>
          <a:endCxn id="4" idx="0"/>
        </xdr:cNvCxnSpPr>
      </xdr:nvCxnSpPr>
      <xdr:spPr>
        <a:xfrm rot="5400000">
          <a:off x="2887262" y="34943194"/>
          <a:ext cx="309789" cy="451201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105455</xdr:colOff>
      <xdr:row>172</xdr:row>
      <xdr:rowOff>76200</xdr:rowOff>
    </xdr:from>
    <xdr:to>
      <xdr:col>4</xdr:col>
      <xdr:colOff>523874</xdr:colOff>
      <xdr:row>174</xdr:row>
      <xdr:rowOff>5442</xdr:rowOff>
    </xdr:to>
    <xdr:cxnSp macro="">
      <xdr:nvCxnSpPr>
        <xdr:cNvPr id="9" name="Elbow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>
          <a:stCxn id="2" idx="2"/>
          <a:endCxn id="5" idx="0"/>
        </xdr:cNvCxnSpPr>
      </xdr:nvCxnSpPr>
      <xdr:spPr>
        <a:xfrm rot="16200000" flipH="1">
          <a:off x="3321844" y="34959811"/>
          <a:ext cx="310242" cy="418419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105456</xdr:colOff>
      <xdr:row>172</xdr:row>
      <xdr:rowOff>76199</xdr:rowOff>
    </xdr:from>
    <xdr:to>
      <xdr:col>6</xdr:col>
      <xdr:colOff>391431</xdr:colOff>
      <xdr:row>174</xdr:row>
      <xdr:rowOff>5894</xdr:rowOff>
    </xdr:to>
    <xdr:cxnSp macro="">
      <xdr:nvCxnSpPr>
        <xdr:cNvPr id="10" name="Elbow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>
          <a:stCxn id="2" idx="2"/>
          <a:endCxn id="6" idx="0"/>
        </xdr:cNvCxnSpPr>
      </xdr:nvCxnSpPr>
      <xdr:spPr>
        <a:xfrm rot="16200000" flipH="1">
          <a:off x="3684021" y="34597634"/>
          <a:ext cx="310695" cy="1143225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54430</xdr:colOff>
      <xdr:row>0</xdr:row>
      <xdr:rowOff>149681</xdr:rowOff>
    </xdr:from>
    <xdr:to>
      <xdr:col>2</xdr:col>
      <xdr:colOff>149680</xdr:colOff>
      <xdr:row>3</xdr:row>
      <xdr:rowOff>26835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030" y="149681"/>
          <a:ext cx="1524000" cy="448654"/>
        </a:xfrm>
        <a:prstGeom prst="rect">
          <a:avLst/>
        </a:prstGeom>
      </xdr:spPr>
    </xdr:pic>
    <xdr:clientData/>
  </xdr:twoCellAnchor>
  <xdr:twoCellAnchor>
    <xdr:from>
      <xdr:col>9</xdr:col>
      <xdr:colOff>457200</xdr:colOff>
      <xdr:row>153</xdr:row>
      <xdr:rowOff>57150</xdr:rowOff>
    </xdr:from>
    <xdr:to>
      <xdr:col>13</xdr:col>
      <xdr:colOff>19050</xdr:colOff>
      <xdr:row>158</xdr:row>
      <xdr:rowOff>0</xdr:rowOff>
    </xdr:to>
    <xdr:sp macro="" textlink="">
      <xdr:nvSpPr>
        <xdr:cNvPr id="13" name="Left Arrow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6962775" y="31165800"/>
          <a:ext cx="1085850" cy="89535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409575</xdr:colOff>
      <xdr:row>1</xdr:row>
      <xdr:rowOff>123824</xdr:rowOff>
    </xdr:from>
    <xdr:to>
      <xdr:col>14</xdr:col>
      <xdr:colOff>285750</xdr:colOff>
      <xdr:row>6</xdr:row>
      <xdr:rowOff>0</xdr:rowOff>
    </xdr:to>
    <xdr:sp macro="" textlink="">
      <xdr:nvSpPr>
        <xdr:cNvPr id="16" name="Left Arrow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8134350" y="314324"/>
          <a:ext cx="1695450" cy="1114426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266700</xdr:colOff>
      <xdr:row>17</xdr:row>
      <xdr:rowOff>66675</xdr:rowOff>
    </xdr:from>
    <xdr:to>
      <xdr:col>32</xdr:col>
      <xdr:colOff>371474</xdr:colOff>
      <xdr:row>43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15</xdr:row>
      <xdr:rowOff>209550</xdr:rowOff>
    </xdr:from>
    <xdr:to>
      <xdr:col>8</xdr:col>
      <xdr:colOff>828675</xdr:colOff>
      <xdr:row>39</xdr:row>
      <xdr:rowOff>38101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219076</xdr:colOff>
      <xdr:row>190</xdr:row>
      <xdr:rowOff>20411</xdr:rowOff>
    </xdr:from>
    <xdr:to>
      <xdr:col>4</xdr:col>
      <xdr:colOff>781050</xdr:colOff>
      <xdr:row>192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2590801" y="37272686"/>
          <a:ext cx="1352549" cy="43678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Great Commission</a:t>
          </a:r>
        </a:p>
      </xdr:txBody>
    </xdr:sp>
    <xdr:clientData/>
  </xdr:twoCellAnchor>
  <xdr:twoCellAnchor>
    <xdr:from>
      <xdr:col>1</xdr:col>
      <xdr:colOff>972907</xdr:colOff>
      <xdr:row>194</xdr:row>
      <xdr:rowOff>1243</xdr:rowOff>
    </xdr:from>
    <xdr:to>
      <xdr:col>2</xdr:col>
      <xdr:colOff>263251</xdr:colOff>
      <xdr:row>195</xdr:row>
      <xdr:rowOff>144118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582507" y="38015518"/>
          <a:ext cx="719094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General</a:t>
          </a:r>
        </a:p>
      </xdr:txBody>
    </xdr:sp>
    <xdr:clientData/>
  </xdr:twoCellAnchor>
  <xdr:twoCellAnchor>
    <xdr:from>
      <xdr:col>3</xdr:col>
      <xdr:colOff>28122</xdr:colOff>
      <xdr:row>194</xdr:row>
      <xdr:rowOff>4989</xdr:rowOff>
    </xdr:from>
    <xdr:to>
      <xdr:col>4</xdr:col>
      <xdr:colOff>72323</xdr:colOff>
      <xdr:row>195</xdr:row>
      <xdr:rowOff>147864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2399847" y="38019264"/>
          <a:ext cx="834776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Haiti</a:t>
          </a:r>
        </a:p>
      </xdr:txBody>
    </xdr:sp>
    <xdr:clientData/>
  </xdr:twoCellAnchor>
  <xdr:twoCellAnchor>
    <xdr:from>
      <xdr:col>4</xdr:col>
      <xdr:colOff>171450</xdr:colOff>
      <xdr:row>194</xdr:row>
      <xdr:rowOff>5442</xdr:rowOff>
    </xdr:from>
    <xdr:to>
      <xdr:col>4</xdr:col>
      <xdr:colOff>1009649</xdr:colOff>
      <xdr:row>195</xdr:row>
      <xdr:rowOff>148317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333750" y="38019717"/>
          <a:ext cx="685799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Nicaragua</a:t>
          </a:r>
        </a:p>
      </xdr:txBody>
    </xdr:sp>
    <xdr:clientData/>
  </xdr:twoCellAnchor>
  <xdr:twoCellAnchor>
    <xdr:from>
      <xdr:col>5</xdr:col>
      <xdr:colOff>58056</xdr:colOff>
      <xdr:row>194</xdr:row>
      <xdr:rowOff>5895</xdr:rowOff>
    </xdr:from>
    <xdr:to>
      <xdr:col>5</xdr:col>
      <xdr:colOff>724805</xdr:colOff>
      <xdr:row>195</xdr:row>
      <xdr:rowOff>148770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4077606" y="38020170"/>
          <a:ext cx="666749" cy="3333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China</a:t>
          </a:r>
        </a:p>
      </xdr:txBody>
    </xdr:sp>
    <xdr:clientData/>
  </xdr:twoCellAnchor>
  <xdr:twoCellAnchor>
    <xdr:from>
      <xdr:col>1</xdr:col>
      <xdr:colOff>1332455</xdr:colOff>
      <xdr:row>192</xdr:row>
      <xdr:rowOff>76199</xdr:rowOff>
    </xdr:from>
    <xdr:to>
      <xdr:col>4</xdr:col>
      <xdr:colOff>105457</xdr:colOff>
      <xdr:row>194</xdr:row>
      <xdr:rowOff>1242</xdr:rowOff>
    </xdr:to>
    <xdr:cxnSp macro="">
      <xdr:nvCxnSpPr>
        <xdr:cNvPr id="7" name="Elbow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>
          <a:stCxn id="2" idx="2"/>
          <a:endCxn id="3" idx="0"/>
        </xdr:cNvCxnSpPr>
      </xdr:nvCxnSpPr>
      <xdr:spPr>
        <a:xfrm rot="5400000">
          <a:off x="2451884" y="37199645"/>
          <a:ext cx="306043" cy="1325702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444831</xdr:colOff>
      <xdr:row>192</xdr:row>
      <xdr:rowOff>76200</xdr:rowOff>
    </xdr:from>
    <xdr:to>
      <xdr:col>4</xdr:col>
      <xdr:colOff>105457</xdr:colOff>
      <xdr:row>194</xdr:row>
      <xdr:rowOff>4989</xdr:rowOff>
    </xdr:to>
    <xdr:cxnSp macro="">
      <xdr:nvCxnSpPr>
        <xdr:cNvPr id="8" name="Elbow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>
          <a:stCxn id="2" idx="2"/>
          <a:endCxn id="4" idx="0"/>
        </xdr:cNvCxnSpPr>
      </xdr:nvCxnSpPr>
      <xdr:spPr>
        <a:xfrm rot="5400000">
          <a:off x="2887262" y="37638769"/>
          <a:ext cx="309789" cy="451201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105455</xdr:colOff>
      <xdr:row>192</xdr:row>
      <xdr:rowOff>76200</xdr:rowOff>
    </xdr:from>
    <xdr:to>
      <xdr:col>4</xdr:col>
      <xdr:colOff>523874</xdr:colOff>
      <xdr:row>194</xdr:row>
      <xdr:rowOff>5442</xdr:rowOff>
    </xdr:to>
    <xdr:cxnSp macro="">
      <xdr:nvCxnSpPr>
        <xdr:cNvPr id="9" name="Elbow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>
          <a:stCxn id="2" idx="2"/>
          <a:endCxn id="5" idx="0"/>
        </xdr:cNvCxnSpPr>
      </xdr:nvCxnSpPr>
      <xdr:spPr>
        <a:xfrm rot="16200000" flipH="1">
          <a:off x="3321844" y="37655386"/>
          <a:ext cx="310242" cy="418419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105456</xdr:colOff>
      <xdr:row>192</xdr:row>
      <xdr:rowOff>76199</xdr:rowOff>
    </xdr:from>
    <xdr:to>
      <xdr:col>5</xdr:col>
      <xdr:colOff>391431</xdr:colOff>
      <xdr:row>194</xdr:row>
      <xdr:rowOff>5894</xdr:rowOff>
    </xdr:to>
    <xdr:cxnSp macro="">
      <xdr:nvCxnSpPr>
        <xdr:cNvPr id="10" name="Elbow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>
          <a:stCxn id="2" idx="2"/>
          <a:endCxn id="6" idx="0"/>
        </xdr:cNvCxnSpPr>
      </xdr:nvCxnSpPr>
      <xdr:spPr>
        <a:xfrm rot="16200000" flipH="1">
          <a:off x="3684021" y="37293209"/>
          <a:ext cx="310695" cy="1143225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54430</xdr:colOff>
      <xdr:row>0</xdr:row>
      <xdr:rowOff>149681</xdr:rowOff>
    </xdr:from>
    <xdr:to>
      <xdr:col>2</xdr:col>
      <xdr:colOff>149680</xdr:colOff>
      <xdr:row>3</xdr:row>
      <xdr:rowOff>26835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030" y="149681"/>
          <a:ext cx="1524000" cy="448654"/>
        </a:xfrm>
        <a:prstGeom prst="rect">
          <a:avLst/>
        </a:prstGeom>
      </xdr:spPr>
    </xdr:pic>
    <xdr:clientData/>
  </xdr:twoCellAnchor>
  <xdr:twoCellAnchor>
    <xdr:from>
      <xdr:col>8</xdr:col>
      <xdr:colOff>457200</xdr:colOff>
      <xdr:row>172</xdr:row>
      <xdr:rowOff>57150</xdr:rowOff>
    </xdr:from>
    <xdr:to>
      <xdr:col>10</xdr:col>
      <xdr:colOff>19050</xdr:colOff>
      <xdr:row>177</xdr:row>
      <xdr:rowOff>0</xdr:rowOff>
    </xdr:to>
    <xdr:sp macro="" textlink="">
      <xdr:nvSpPr>
        <xdr:cNvPr id="12" name="Left Arrow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6962775" y="33861375"/>
          <a:ext cx="1085850" cy="89535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533400</xdr:colOff>
      <xdr:row>0</xdr:row>
      <xdr:rowOff>104774</xdr:rowOff>
    </xdr:from>
    <xdr:to>
      <xdr:col>10</xdr:col>
      <xdr:colOff>95250</xdr:colOff>
      <xdr:row>6</xdr:row>
      <xdr:rowOff>57150</xdr:rowOff>
    </xdr:to>
    <xdr:sp macro="" textlink="">
      <xdr:nvSpPr>
        <xdr:cNvPr id="13" name="Left Arrow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7038975" y="104774"/>
          <a:ext cx="1085850" cy="1114426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266700</xdr:colOff>
      <xdr:row>18</xdr:row>
      <xdr:rowOff>66675</xdr:rowOff>
    </xdr:from>
    <xdr:to>
      <xdr:col>29</xdr:col>
      <xdr:colOff>371474</xdr:colOff>
      <xdr:row>45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16</xdr:row>
      <xdr:rowOff>428624</xdr:rowOff>
    </xdr:from>
    <xdr:to>
      <xdr:col>8</xdr:col>
      <xdr:colOff>209550</xdr:colOff>
      <xdr:row>42</xdr:row>
      <xdr:rowOff>19048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15%20Mission%20Report-Januar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15%20year%20end%20Mission%20Report-August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 Year"/>
      <sheetName val="2013-2014 Year"/>
      <sheetName val="Old Graphs Keep"/>
    </sheetNames>
    <sheetDataSet>
      <sheetData sheetId="0">
        <row r="7">
          <cell r="B7" t="str">
            <v>GC China</v>
          </cell>
          <cell r="D7">
            <v>0</v>
          </cell>
        </row>
        <row r="8">
          <cell r="B8" t="str">
            <v>GC Local (fixed budget)</v>
          </cell>
          <cell r="D8">
            <v>1.9323077803020158E-2</v>
          </cell>
        </row>
        <row r="9">
          <cell r="B9" t="str">
            <v>International (fixed budget)</v>
          </cell>
          <cell r="D9">
            <v>4.8307694507550403E-2</v>
          </cell>
        </row>
        <row r="10">
          <cell r="B10" t="str">
            <v>GC General</v>
          </cell>
          <cell r="D10">
            <v>4.6066700559345135E-2</v>
          </cell>
        </row>
        <row r="11">
          <cell r="B11" t="str">
            <v>Annie Armstrong</v>
          </cell>
          <cell r="D11">
            <v>0</v>
          </cell>
        </row>
        <row r="12">
          <cell r="B12" t="str">
            <v>GC Nicaragua</v>
          </cell>
          <cell r="D12">
            <v>0.10624794329990635</v>
          </cell>
        </row>
        <row r="13">
          <cell r="B13" t="str">
            <v>Gaston Baptist (2% offerings)</v>
          </cell>
          <cell r="D13">
            <v>8.6310295007361121E-2</v>
          </cell>
        </row>
        <row r="14">
          <cell r="B14" t="str">
            <v>Lottie Moon</v>
          </cell>
          <cell r="D14">
            <v>0.15226585308779886</v>
          </cell>
        </row>
        <row r="15">
          <cell r="B15" t="str">
            <v xml:space="preserve">GC Haiti </v>
          </cell>
          <cell r="D15">
            <v>0.10992667085204534</v>
          </cell>
        </row>
        <row r="16">
          <cell r="B16" t="str">
            <v>NC Baptist (10% offerings)</v>
          </cell>
          <cell r="D16">
            <v>0.43155176488297264</v>
          </cell>
        </row>
      </sheetData>
      <sheetData sheetId="1"/>
      <sheetData sheetId="2">
        <row r="8">
          <cell r="B8" t="str">
            <v>GC China</v>
          </cell>
        </row>
        <row r="9">
          <cell r="B9" t="str">
            <v>GC Local (budget)</v>
          </cell>
        </row>
        <row r="10">
          <cell r="B10" t="str">
            <v>International (budget)</v>
          </cell>
        </row>
        <row r="11">
          <cell r="B11" t="str">
            <v>GC General</v>
          </cell>
        </row>
        <row r="12">
          <cell r="B12" t="str">
            <v>Annie Armstrong</v>
          </cell>
        </row>
        <row r="13">
          <cell r="B13" t="str">
            <v>GC Nicaragua</v>
          </cell>
        </row>
        <row r="14">
          <cell r="B14" t="str">
            <v>Gaston Baptist (budget)</v>
          </cell>
        </row>
        <row r="15">
          <cell r="B15" t="str">
            <v>Lottie Moon</v>
          </cell>
        </row>
        <row r="16">
          <cell r="B16" t="str">
            <v xml:space="preserve">GC Haiti </v>
          </cell>
        </row>
        <row r="17">
          <cell r="B17" t="str">
            <v>NC Baptist (budget)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 Year"/>
      <sheetName val="2013-2014 Year"/>
      <sheetName val="Old Graphs Keep"/>
    </sheetNames>
    <sheetDataSet>
      <sheetData sheetId="0">
        <row r="7">
          <cell r="B7" t="str">
            <v>China</v>
          </cell>
          <cell r="D7">
            <v>0</v>
          </cell>
        </row>
        <row r="8">
          <cell r="B8" t="str">
            <v>Local</v>
          </cell>
          <cell r="D8">
            <v>9.8282860825375518E-3</v>
          </cell>
        </row>
        <row r="9">
          <cell r="B9" t="str">
            <v>International</v>
          </cell>
          <cell r="D9">
            <v>2.4570715206343879E-2</v>
          </cell>
        </row>
        <row r="10">
          <cell r="B10" t="str">
            <v>General</v>
          </cell>
          <cell r="D10">
            <v>3.7534470256362973E-2</v>
          </cell>
        </row>
        <row r="11">
          <cell r="B11" t="str">
            <v>Annie Armstrong</v>
          </cell>
          <cell r="D11">
            <v>3.8885613885559826E-2</v>
          </cell>
        </row>
        <row r="12">
          <cell r="B12" t="str">
            <v>Nicaragua</v>
          </cell>
          <cell r="D12">
            <v>8.6253038660349557E-2</v>
          </cell>
        </row>
        <row r="13">
          <cell r="B13" t="str">
            <v>Gaston Baptist</v>
          </cell>
          <cell r="D13">
            <v>0.10468225445943737</v>
          </cell>
        </row>
        <row r="14">
          <cell r="B14" t="str">
            <v>Lottie Moon</v>
          </cell>
          <cell r="D14">
            <v>7.7446894330395907E-2</v>
          </cell>
        </row>
        <row r="15">
          <cell r="B15" t="str">
            <v xml:space="preserve">Haiti </v>
          </cell>
          <cell r="D15">
            <v>9.7387307397534706E-2</v>
          </cell>
        </row>
        <row r="16">
          <cell r="B16" t="str">
            <v>NC Baptist</v>
          </cell>
          <cell r="D16">
            <v>0.5234114197214782</v>
          </cell>
        </row>
      </sheetData>
      <sheetData sheetId="1">
        <row r="7">
          <cell r="H7">
            <v>0</v>
          </cell>
        </row>
        <row r="10">
          <cell r="H10">
            <v>2819.05</v>
          </cell>
        </row>
        <row r="11">
          <cell r="H11">
            <v>0</v>
          </cell>
        </row>
        <row r="12">
          <cell r="H12">
            <v>3025</v>
          </cell>
        </row>
        <row r="14">
          <cell r="H14">
            <v>0</v>
          </cell>
        </row>
        <row r="15">
          <cell r="H15">
            <v>195.76000000000204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7"/>
  <sheetViews>
    <sheetView showGridLines="0" topLeftCell="A10" workbookViewId="0">
      <selection activeCell="T4" sqref="T4"/>
    </sheetView>
  </sheetViews>
  <sheetFormatPr defaultRowHeight="15"/>
  <cols>
    <col min="4" max="4" width="13.42578125" customWidth="1"/>
    <col min="5" max="5" width="35.7109375" customWidth="1"/>
    <col min="6" max="6" width="9.85546875" customWidth="1"/>
    <col min="7" max="7" width="15" customWidth="1"/>
    <col min="13" max="13" width="17.5703125" customWidth="1"/>
    <col min="14" max="14" width="13.85546875" style="92" customWidth="1"/>
    <col min="15" max="15" width="16.42578125" style="92" customWidth="1"/>
    <col min="16" max="19" width="13.85546875" style="92" customWidth="1"/>
    <col min="20" max="20" width="12.140625" bestFit="1" customWidth="1"/>
  </cols>
  <sheetData>
    <row r="2" spans="2:19">
      <c r="N2" s="92" t="s">
        <v>102</v>
      </c>
      <c r="O2" s="94" t="s">
        <v>103</v>
      </c>
      <c r="P2" s="94" t="s">
        <v>104</v>
      </c>
      <c r="Q2" s="94" t="s">
        <v>105</v>
      </c>
      <c r="R2" s="94" t="s">
        <v>106</v>
      </c>
      <c r="S2" s="94" t="s">
        <v>107</v>
      </c>
    </row>
    <row r="3" spans="2:19">
      <c r="L3" s="102"/>
      <c r="M3" s="114"/>
      <c r="N3" s="115"/>
      <c r="O3" s="115"/>
      <c r="P3" s="115"/>
      <c r="Q3" s="115"/>
      <c r="R3" s="115"/>
      <c r="S3" s="116"/>
    </row>
    <row r="4" spans="2:19">
      <c r="L4" s="185" t="s">
        <v>108</v>
      </c>
      <c r="M4" s="12"/>
      <c r="N4" s="118"/>
      <c r="O4" s="119"/>
      <c r="P4" s="120"/>
      <c r="Q4" s="120"/>
      <c r="R4" s="120"/>
      <c r="S4" s="121"/>
    </row>
    <row r="5" spans="2:19" ht="18.75">
      <c r="L5" s="122" t="s">
        <v>100</v>
      </c>
      <c r="M5" s="12"/>
      <c r="N5" s="120"/>
      <c r="O5" s="120" t="s">
        <v>91</v>
      </c>
      <c r="P5" s="120"/>
      <c r="Q5" s="120"/>
      <c r="R5" s="120"/>
      <c r="S5" s="121"/>
    </row>
    <row r="6" spans="2:19" ht="15.75">
      <c r="B6" s="97"/>
      <c r="C6" s="98"/>
      <c r="D6" s="107" t="s">
        <v>84</v>
      </c>
      <c r="E6" s="107"/>
      <c r="F6" s="107" t="s">
        <v>69</v>
      </c>
      <c r="G6" s="107"/>
      <c r="H6" s="107" t="s">
        <v>71</v>
      </c>
      <c r="I6" s="99"/>
      <c r="L6" s="36"/>
      <c r="M6" s="37"/>
      <c r="N6" s="40" t="s">
        <v>97</v>
      </c>
      <c r="O6" s="40" t="s">
        <v>70</v>
      </c>
      <c r="P6" s="110" t="s">
        <v>88</v>
      </c>
      <c r="Q6" s="40" t="s">
        <v>13</v>
      </c>
      <c r="R6" s="40" t="s">
        <v>38</v>
      </c>
      <c r="S6" s="111" t="s">
        <v>34</v>
      </c>
    </row>
    <row r="7" spans="2:19" ht="15.75">
      <c r="B7" s="106" t="s">
        <v>65</v>
      </c>
      <c r="C7" s="100"/>
      <c r="D7" s="108" t="s">
        <v>83</v>
      </c>
      <c r="E7" s="108" t="s">
        <v>79</v>
      </c>
      <c r="F7" s="108" t="s">
        <v>66</v>
      </c>
      <c r="G7" s="108" t="s">
        <v>70</v>
      </c>
      <c r="H7" s="108" t="s">
        <v>66</v>
      </c>
      <c r="I7" s="101"/>
      <c r="L7" s="173" t="s">
        <v>32</v>
      </c>
      <c r="M7" s="174"/>
      <c r="N7" s="175" t="s">
        <v>64</v>
      </c>
      <c r="O7" s="176" t="s">
        <v>39</v>
      </c>
      <c r="P7" s="176" t="s">
        <v>64</v>
      </c>
      <c r="Q7" s="176" t="s">
        <v>36</v>
      </c>
      <c r="R7" s="176" t="s">
        <v>35</v>
      </c>
      <c r="S7" s="177" t="s">
        <v>0</v>
      </c>
    </row>
    <row r="8" spans="2:19">
      <c r="B8" s="102"/>
      <c r="C8" s="95"/>
      <c r="D8" s="52"/>
      <c r="E8" s="52"/>
      <c r="F8" s="52"/>
      <c r="G8" s="52"/>
      <c r="H8" s="52"/>
      <c r="L8" s="102"/>
      <c r="M8" s="114"/>
      <c r="N8" s="179"/>
      <c r="O8" s="180"/>
      <c r="P8" s="180"/>
      <c r="Q8" s="180"/>
      <c r="R8" s="180"/>
      <c r="S8" s="181"/>
    </row>
    <row r="9" spans="2:19">
      <c r="B9" s="103" t="s">
        <v>57</v>
      </c>
      <c r="C9" s="104"/>
      <c r="D9" s="52" t="s">
        <v>82</v>
      </c>
      <c r="E9" s="52" t="s">
        <v>73</v>
      </c>
      <c r="F9" s="109" t="s">
        <v>67</v>
      </c>
      <c r="G9" s="109" t="s">
        <v>0</v>
      </c>
      <c r="H9" s="52" t="s">
        <v>81</v>
      </c>
      <c r="L9" s="103" t="s">
        <v>59</v>
      </c>
      <c r="M9" s="12"/>
      <c r="N9" s="130" t="s">
        <v>98</v>
      </c>
      <c r="O9" s="126" t="s">
        <v>90</v>
      </c>
      <c r="P9" s="124"/>
      <c r="Q9" s="124"/>
      <c r="R9" s="124"/>
      <c r="S9" s="125"/>
    </row>
    <row r="10" spans="2:19">
      <c r="B10" s="103" t="s">
        <v>26</v>
      </c>
      <c r="C10" s="104"/>
      <c r="D10" s="52" t="s">
        <v>82</v>
      </c>
      <c r="E10" s="52" t="s">
        <v>77</v>
      </c>
      <c r="F10" s="109" t="s">
        <v>67</v>
      </c>
      <c r="G10" s="109" t="s">
        <v>0</v>
      </c>
      <c r="H10" s="52" t="s">
        <v>81</v>
      </c>
      <c r="L10" s="103" t="s">
        <v>61</v>
      </c>
      <c r="M10" s="12"/>
      <c r="N10" s="130" t="s">
        <v>98</v>
      </c>
      <c r="O10" s="126" t="s">
        <v>90</v>
      </c>
      <c r="P10" s="124"/>
      <c r="Q10" s="124"/>
      <c r="R10" s="124"/>
      <c r="S10" s="125"/>
    </row>
    <row r="11" spans="2:19">
      <c r="B11" s="103" t="s">
        <v>58</v>
      </c>
      <c r="C11" s="104"/>
      <c r="D11" s="52" t="s">
        <v>82</v>
      </c>
      <c r="E11" s="52" t="s">
        <v>76</v>
      </c>
      <c r="F11" s="109" t="s">
        <v>67</v>
      </c>
      <c r="G11" s="109" t="s">
        <v>0</v>
      </c>
      <c r="H11" s="52" t="s">
        <v>81</v>
      </c>
      <c r="L11" s="149" t="s">
        <v>94</v>
      </c>
      <c r="M11" s="156"/>
      <c r="N11" s="171">
        <f>+N56</f>
        <v>333.33333333333331</v>
      </c>
      <c r="O11" s="171" t="s">
        <v>90</v>
      </c>
      <c r="P11" s="171">
        <f>+P56</f>
        <v>-200.24333333333331</v>
      </c>
      <c r="Q11" s="171">
        <f>+Q56</f>
        <v>133.09</v>
      </c>
      <c r="R11" s="150"/>
      <c r="S11" s="182">
        <f>+S56</f>
        <v>1866.91</v>
      </c>
    </row>
    <row r="12" spans="2:19">
      <c r="B12" s="103" t="s">
        <v>27</v>
      </c>
      <c r="C12" s="104"/>
      <c r="D12" s="52" t="s">
        <v>82</v>
      </c>
      <c r="E12" s="52" t="s">
        <v>75</v>
      </c>
      <c r="F12" s="109" t="s">
        <v>67</v>
      </c>
      <c r="G12" s="109" t="s">
        <v>0</v>
      </c>
      <c r="H12" s="52" t="s">
        <v>81</v>
      </c>
      <c r="L12" s="103" t="s">
        <v>56</v>
      </c>
      <c r="M12" s="12"/>
      <c r="N12" s="130" t="s">
        <v>98</v>
      </c>
      <c r="O12" s="126" t="s">
        <v>90</v>
      </c>
      <c r="P12" s="120"/>
      <c r="Q12" s="120"/>
      <c r="R12" s="120"/>
      <c r="S12" s="121"/>
    </row>
    <row r="13" spans="2:19">
      <c r="B13" s="103" t="s">
        <v>60</v>
      </c>
      <c r="C13" s="104"/>
      <c r="D13" s="52" t="s">
        <v>82</v>
      </c>
      <c r="E13" s="52" t="s">
        <v>74</v>
      </c>
      <c r="F13" s="109" t="s">
        <v>67</v>
      </c>
      <c r="G13" s="109" t="s">
        <v>0</v>
      </c>
      <c r="H13" s="52" t="s">
        <v>81</v>
      </c>
      <c r="L13" s="117"/>
      <c r="M13" s="12"/>
      <c r="N13" s="120"/>
      <c r="O13" s="120"/>
      <c r="P13" s="120"/>
      <c r="Q13" s="120"/>
      <c r="R13" s="120"/>
      <c r="S13" s="121"/>
    </row>
    <row r="14" spans="2:19">
      <c r="B14" s="103"/>
      <c r="C14" s="104"/>
      <c r="D14" s="52"/>
      <c r="E14" s="52"/>
      <c r="F14" s="109"/>
      <c r="G14" s="109"/>
      <c r="H14" s="52"/>
      <c r="L14" s="103" t="s">
        <v>57</v>
      </c>
      <c r="M14" s="12"/>
      <c r="N14" s="126" t="s">
        <v>90</v>
      </c>
      <c r="O14" s="124" t="s">
        <v>89</v>
      </c>
      <c r="P14" s="126" t="s">
        <v>90</v>
      </c>
      <c r="Q14" s="124"/>
      <c r="R14" s="124"/>
      <c r="S14" s="125"/>
    </row>
    <row r="15" spans="2:19">
      <c r="B15" s="103" t="s">
        <v>59</v>
      </c>
      <c r="C15" s="104"/>
      <c r="D15" s="52" t="s">
        <v>64</v>
      </c>
      <c r="E15" s="52" t="s">
        <v>85</v>
      </c>
      <c r="F15" s="109" t="s">
        <v>68</v>
      </c>
      <c r="G15" s="109" t="s">
        <v>0</v>
      </c>
      <c r="H15" s="52" t="s">
        <v>86</v>
      </c>
      <c r="L15" s="103" t="s">
        <v>26</v>
      </c>
      <c r="M15" s="12"/>
      <c r="N15" s="126" t="s">
        <v>90</v>
      </c>
      <c r="O15" s="124" t="s">
        <v>89</v>
      </c>
      <c r="P15" s="126" t="s">
        <v>90</v>
      </c>
      <c r="Q15" s="124"/>
      <c r="R15" s="124"/>
      <c r="S15" s="125"/>
    </row>
    <row r="16" spans="2:19">
      <c r="B16" s="103" t="s">
        <v>61</v>
      </c>
      <c r="C16" s="104"/>
      <c r="D16" s="52" t="s">
        <v>64</v>
      </c>
      <c r="E16" s="52" t="s">
        <v>85</v>
      </c>
      <c r="F16" s="109" t="s">
        <v>72</v>
      </c>
      <c r="G16" s="109" t="s">
        <v>0</v>
      </c>
      <c r="H16" s="52" t="s">
        <v>86</v>
      </c>
      <c r="L16" s="103" t="s">
        <v>58</v>
      </c>
      <c r="M16" s="12"/>
      <c r="N16" s="126" t="s">
        <v>90</v>
      </c>
      <c r="O16" s="124" t="s">
        <v>89</v>
      </c>
      <c r="P16" s="126" t="s">
        <v>90</v>
      </c>
      <c r="Q16" s="124"/>
      <c r="R16" s="124"/>
      <c r="S16" s="125"/>
    </row>
    <row r="17" spans="2:19">
      <c r="B17" s="103"/>
      <c r="C17" s="104"/>
      <c r="D17" s="52"/>
      <c r="E17" s="52"/>
      <c r="F17" s="52"/>
      <c r="G17" s="52"/>
      <c r="H17" s="52"/>
      <c r="L17" s="103" t="s">
        <v>27</v>
      </c>
      <c r="M17" s="12"/>
      <c r="N17" s="126" t="s">
        <v>90</v>
      </c>
      <c r="O17" s="124" t="s">
        <v>89</v>
      </c>
      <c r="P17" s="126" t="s">
        <v>90</v>
      </c>
      <c r="Q17" s="124"/>
      <c r="R17" s="124"/>
      <c r="S17" s="125"/>
    </row>
    <row r="18" spans="2:19">
      <c r="B18" s="103" t="s">
        <v>55</v>
      </c>
      <c r="C18" s="104"/>
      <c r="D18" s="52" t="s">
        <v>64</v>
      </c>
      <c r="E18" s="52" t="s">
        <v>78</v>
      </c>
      <c r="F18" s="109" t="s">
        <v>67</v>
      </c>
      <c r="G18" s="109" t="s">
        <v>80</v>
      </c>
      <c r="H18" s="52" t="s">
        <v>81</v>
      </c>
      <c r="L18" s="112" t="s">
        <v>93</v>
      </c>
      <c r="M18" s="178"/>
      <c r="N18" s="127" t="s">
        <v>90</v>
      </c>
      <c r="O18" s="128">
        <f>+O38</f>
        <v>7252.76</v>
      </c>
      <c r="P18" s="127" t="s">
        <v>90</v>
      </c>
      <c r="Q18" s="128">
        <f>+Q38</f>
        <v>4810</v>
      </c>
      <c r="R18" s="128">
        <f>+R38</f>
        <v>150</v>
      </c>
      <c r="S18" s="129">
        <f>+S27</f>
        <v>2292.7600000000002</v>
      </c>
    </row>
    <row r="19" spans="2:19">
      <c r="B19" s="105" t="s">
        <v>56</v>
      </c>
      <c r="C19" s="96"/>
      <c r="D19" s="52" t="s">
        <v>64</v>
      </c>
      <c r="E19" s="52" t="s">
        <v>78</v>
      </c>
      <c r="F19" s="109" t="s">
        <v>67</v>
      </c>
      <c r="G19" s="109" t="s">
        <v>80</v>
      </c>
      <c r="H19" s="52" t="s">
        <v>81</v>
      </c>
      <c r="L19" s="103"/>
      <c r="M19" s="12"/>
      <c r="N19" s="123"/>
      <c r="O19" s="124"/>
      <c r="P19" s="124"/>
      <c r="Q19" s="124"/>
      <c r="R19" s="124"/>
      <c r="S19" s="125"/>
    </row>
    <row r="20" spans="2:19">
      <c r="L20" s="131"/>
      <c r="M20" s="132"/>
      <c r="N20" s="133" t="s">
        <v>13</v>
      </c>
      <c r="O20" s="133" t="s">
        <v>13</v>
      </c>
      <c r="P20" s="133" t="s">
        <v>13</v>
      </c>
      <c r="Q20" s="133" t="s">
        <v>13</v>
      </c>
      <c r="R20" s="133" t="s">
        <v>13</v>
      </c>
      <c r="S20" s="134" t="s">
        <v>13</v>
      </c>
    </row>
    <row r="22" spans="2:19">
      <c r="L22" s="141"/>
      <c r="M22" s="142"/>
      <c r="N22" s="143"/>
      <c r="O22" s="143"/>
      <c r="P22" s="143"/>
      <c r="Q22" s="143"/>
      <c r="R22" s="143"/>
      <c r="S22" s="144"/>
    </row>
    <row r="23" spans="2:19" ht="18.75">
      <c r="L23" s="145" t="s">
        <v>99</v>
      </c>
      <c r="M23" s="146"/>
      <c r="N23" s="147"/>
      <c r="O23" s="147"/>
      <c r="P23" s="147"/>
      <c r="Q23" s="147"/>
      <c r="R23" s="147"/>
      <c r="S23" s="148"/>
    </row>
    <row r="24" spans="2:19">
      <c r="L24" s="51" t="s">
        <v>96</v>
      </c>
      <c r="M24" s="47"/>
      <c r="N24" s="47"/>
      <c r="O24" s="48" t="s">
        <v>39</v>
      </c>
      <c r="P24" s="47"/>
      <c r="Q24" s="48" t="s">
        <v>16</v>
      </c>
      <c r="R24" s="49" t="s">
        <v>35</v>
      </c>
      <c r="S24" s="50" t="s">
        <v>0</v>
      </c>
    </row>
    <row r="25" spans="2:19">
      <c r="L25" s="113" t="s">
        <v>87</v>
      </c>
      <c r="M25" s="69"/>
      <c r="N25" s="70"/>
      <c r="O25" s="18">
        <v>5117.76</v>
      </c>
      <c r="P25" s="126" t="s">
        <v>90</v>
      </c>
      <c r="Q25" s="135"/>
      <c r="R25" s="135"/>
      <c r="S25" s="136">
        <f>+O25-Q25-R25</f>
        <v>5117.76</v>
      </c>
    </row>
    <row r="26" spans="2:19">
      <c r="L26" s="137" t="s">
        <v>9</v>
      </c>
      <c r="M26" s="15"/>
      <c r="N26" s="126" t="s">
        <v>90</v>
      </c>
      <c r="O26" s="18">
        <v>1095</v>
      </c>
      <c r="P26" s="126" t="s">
        <v>90</v>
      </c>
      <c r="Q26" s="18">
        <v>3760</v>
      </c>
      <c r="R26" s="135">
        <v>100</v>
      </c>
      <c r="S26" s="136">
        <f t="shared" ref="S26:S35" si="0">S25+O26-Q26-R26</f>
        <v>2352.7600000000002</v>
      </c>
    </row>
    <row r="27" spans="2:19">
      <c r="L27" s="137" t="s">
        <v>31</v>
      </c>
      <c r="M27" s="15"/>
      <c r="N27" s="126" t="s">
        <v>90</v>
      </c>
      <c r="O27" s="18">
        <v>1040</v>
      </c>
      <c r="P27" s="126" t="s">
        <v>90</v>
      </c>
      <c r="Q27" s="18">
        <v>1050</v>
      </c>
      <c r="R27" s="135">
        <v>50</v>
      </c>
      <c r="S27" s="136">
        <f t="shared" si="0"/>
        <v>2292.7600000000002</v>
      </c>
    </row>
    <row r="28" spans="2:19">
      <c r="L28" s="137" t="s">
        <v>10</v>
      </c>
      <c r="M28" s="15"/>
      <c r="N28" s="126" t="s">
        <v>90</v>
      </c>
      <c r="O28" s="18"/>
      <c r="P28" s="126" t="s">
        <v>90</v>
      </c>
      <c r="Q28" s="18"/>
      <c r="R28" s="135"/>
      <c r="S28" s="136">
        <f t="shared" si="0"/>
        <v>2292.7600000000002</v>
      </c>
    </row>
    <row r="29" spans="2:19">
      <c r="L29" s="137" t="s">
        <v>11</v>
      </c>
      <c r="M29" s="15"/>
      <c r="N29" s="126" t="s">
        <v>90</v>
      </c>
      <c r="O29" s="18"/>
      <c r="P29" s="126" t="s">
        <v>90</v>
      </c>
      <c r="Q29" s="135"/>
      <c r="R29" s="135"/>
      <c r="S29" s="136">
        <f t="shared" si="0"/>
        <v>2292.7600000000002</v>
      </c>
    </row>
    <row r="30" spans="2:19">
      <c r="L30" s="138" t="s">
        <v>4</v>
      </c>
      <c r="M30" s="12"/>
      <c r="N30" s="126" t="s">
        <v>90</v>
      </c>
      <c r="O30" s="135"/>
      <c r="P30" s="126" t="s">
        <v>90</v>
      </c>
      <c r="Q30" s="135"/>
      <c r="R30" s="135"/>
      <c r="S30" s="136">
        <f t="shared" si="0"/>
        <v>2292.7600000000002</v>
      </c>
    </row>
    <row r="31" spans="2:19">
      <c r="L31" s="138" t="s">
        <v>19</v>
      </c>
      <c r="M31" s="12"/>
      <c r="N31" s="126" t="s">
        <v>90</v>
      </c>
      <c r="O31" s="135"/>
      <c r="P31" s="126" t="s">
        <v>90</v>
      </c>
      <c r="Q31" s="135"/>
      <c r="R31" s="135"/>
      <c r="S31" s="136">
        <f t="shared" si="0"/>
        <v>2292.7600000000002</v>
      </c>
    </row>
    <row r="32" spans="2:19">
      <c r="L32" s="138" t="s">
        <v>18</v>
      </c>
      <c r="M32" s="12"/>
      <c r="N32" s="126" t="s">
        <v>90</v>
      </c>
      <c r="O32" s="135"/>
      <c r="P32" s="126" t="s">
        <v>90</v>
      </c>
      <c r="Q32" s="135"/>
      <c r="R32" s="135"/>
      <c r="S32" s="136">
        <f t="shared" si="0"/>
        <v>2292.7600000000002</v>
      </c>
    </row>
    <row r="33" spans="12:20">
      <c r="L33" s="138" t="s">
        <v>6</v>
      </c>
      <c r="M33" s="12"/>
      <c r="N33" s="126" t="s">
        <v>90</v>
      </c>
      <c r="O33" s="135"/>
      <c r="P33" s="126" t="s">
        <v>90</v>
      </c>
      <c r="Q33" s="135"/>
      <c r="R33" s="135"/>
      <c r="S33" s="136">
        <f t="shared" si="0"/>
        <v>2292.7600000000002</v>
      </c>
    </row>
    <row r="34" spans="12:20">
      <c r="L34" s="138" t="s">
        <v>1</v>
      </c>
      <c r="M34" s="12"/>
      <c r="N34" s="126" t="s">
        <v>90</v>
      </c>
      <c r="O34" s="135"/>
      <c r="P34" s="126" t="s">
        <v>90</v>
      </c>
      <c r="Q34" s="135"/>
      <c r="R34" s="135"/>
      <c r="S34" s="136">
        <f>S33+O34-Q34-R34</f>
        <v>2292.7600000000002</v>
      </c>
    </row>
    <row r="35" spans="12:20">
      <c r="L35" s="138" t="s">
        <v>7</v>
      </c>
      <c r="M35" s="12"/>
      <c r="N35" s="126" t="s">
        <v>90</v>
      </c>
      <c r="O35" s="135"/>
      <c r="P35" s="126" t="s">
        <v>90</v>
      </c>
      <c r="Q35" s="135"/>
      <c r="R35" s="135"/>
      <c r="S35" s="136">
        <f t="shared" si="0"/>
        <v>2292.7600000000002</v>
      </c>
    </row>
    <row r="36" spans="12:20">
      <c r="L36" s="138" t="s">
        <v>3</v>
      </c>
      <c r="M36" s="12"/>
      <c r="N36" s="126" t="s">
        <v>90</v>
      </c>
      <c r="O36" s="135"/>
      <c r="P36" s="126" t="s">
        <v>90</v>
      </c>
      <c r="Q36" s="135"/>
      <c r="R36" s="135"/>
      <c r="S36" s="136">
        <f>S35+O36-Q36-R36</f>
        <v>2292.7600000000002</v>
      </c>
    </row>
    <row r="37" spans="12:20">
      <c r="L37" s="138" t="s">
        <v>8</v>
      </c>
      <c r="M37" s="12"/>
      <c r="N37" s="126" t="s">
        <v>90</v>
      </c>
      <c r="O37" s="135"/>
      <c r="P37" s="126" t="s">
        <v>90</v>
      </c>
      <c r="Q37" s="135"/>
      <c r="R37" s="135"/>
      <c r="S37" s="136">
        <f>S36+O37-Q37-R37</f>
        <v>2292.7600000000002</v>
      </c>
    </row>
    <row r="38" spans="12:20">
      <c r="L38" s="165" t="s">
        <v>13</v>
      </c>
      <c r="M38" s="166"/>
      <c r="N38" s="168"/>
      <c r="O38" s="169">
        <f>SUM(O25:O37)</f>
        <v>7252.76</v>
      </c>
      <c r="P38" s="169"/>
      <c r="Q38" s="169">
        <f>SUM(Q25:Q37)</f>
        <v>4810</v>
      </c>
      <c r="R38" s="169">
        <f>SUM(R25:R37)</f>
        <v>150</v>
      </c>
      <c r="S38" s="170">
        <f>O38-Q38-R38</f>
        <v>2292.7600000000002</v>
      </c>
    </row>
    <row r="39" spans="12:20">
      <c r="L39" s="131"/>
      <c r="M39" s="132"/>
      <c r="N39" s="133"/>
      <c r="O39" s="133"/>
      <c r="P39" s="133"/>
      <c r="Q39" s="133"/>
      <c r="R39" s="133"/>
      <c r="S39" s="134"/>
    </row>
    <row r="41" spans="12:20">
      <c r="L41" s="151"/>
      <c r="M41" s="152"/>
      <c r="N41" s="153"/>
      <c r="O41" s="153"/>
      <c r="P41" s="153"/>
      <c r="Q41" s="153"/>
      <c r="R41" s="153"/>
      <c r="S41" s="154"/>
    </row>
    <row r="42" spans="12:20" ht="18.75">
      <c r="L42" s="155" t="s">
        <v>101</v>
      </c>
      <c r="M42" s="156"/>
      <c r="N42" s="157"/>
      <c r="O42" s="157"/>
      <c r="P42" s="183" t="s">
        <v>92</v>
      </c>
      <c r="Q42" s="184">
        <v>2000</v>
      </c>
      <c r="R42" s="157"/>
      <c r="S42" s="158"/>
    </row>
    <row r="43" spans="12:20">
      <c r="L43" s="51" t="s">
        <v>95</v>
      </c>
      <c r="M43" s="47"/>
      <c r="N43" s="139" t="s">
        <v>48</v>
      </c>
      <c r="O43" s="47"/>
      <c r="P43" s="140" t="s">
        <v>88</v>
      </c>
      <c r="Q43" s="140" t="s">
        <v>16</v>
      </c>
      <c r="R43" s="49" t="s">
        <v>35</v>
      </c>
      <c r="S43" s="50" t="s">
        <v>0</v>
      </c>
    </row>
    <row r="44" spans="12:20">
      <c r="L44" s="137" t="s">
        <v>9</v>
      </c>
      <c r="M44" s="15"/>
      <c r="N44" s="16">
        <f>+Q$42/12</f>
        <v>166.66666666666666</v>
      </c>
      <c r="O44" s="126" t="s">
        <v>90</v>
      </c>
      <c r="P44" s="16">
        <f t="shared" ref="P44:P55" si="1">+Q44-N44</f>
        <v>-91.666666666666657</v>
      </c>
      <c r="Q44" s="16">
        <v>75</v>
      </c>
      <c r="R44" s="159"/>
      <c r="S44" s="160">
        <f>+Q42-Q44</f>
        <v>1925</v>
      </c>
      <c r="T44" s="8">
        <f>+Q42-S44</f>
        <v>75</v>
      </c>
    </row>
    <row r="45" spans="12:20">
      <c r="L45" s="137" t="s">
        <v>31</v>
      </c>
      <c r="M45" s="15"/>
      <c r="N45" s="16">
        <f>+Q$42/12</f>
        <v>166.66666666666666</v>
      </c>
      <c r="O45" s="126" t="s">
        <v>90</v>
      </c>
      <c r="P45" s="16">
        <f t="shared" si="1"/>
        <v>-108.57666666666665</v>
      </c>
      <c r="Q45" s="16">
        <v>58.09</v>
      </c>
      <c r="R45" s="159"/>
      <c r="S45" s="160">
        <f t="shared" ref="S45:S55" si="2">S44-Q45</f>
        <v>1866.91</v>
      </c>
      <c r="T45" s="8">
        <f>+Q42-S45</f>
        <v>133.08999999999992</v>
      </c>
    </row>
    <row r="46" spans="12:20">
      <c r="L46" s="137" t="s">
        <v>10</v>
      </c>
      <c r="M46" s="15"/>
      <c r="N46" s="16"/>
      <c r="O46" s="126" t="s">
        <v>90</v>
      </c>
      <c r="P46" s="16">
        <f t="shared" si="1"/>
        <v>0</v>
      </c>
      <c r="Q46" s="16"/>
      <c r="R46" s="159"/>
      <c r="S46" s="160">
        <f t="shared" si="2"/>
        <v>1866.91</v>
      </c>
    </row>
    <row r="47" spans="12:20">
      <c r="L47" s="137" t="s">
        <v>11</v>
      </c>
      <c r="M47" s="15"/>
      <c r="N47" s="16"/>
      <c r="O47" s="126" t="s">
        <v>90</v>
      </c>
      <c r="P47" s="16">
        <f t="shared" si="1"/>
        <v>0</v>
      </c>
      <c r="Q47" s="159"/>
      <c r="R47" s="159"/>
      <c r="S47" s="160">
        <f t="shared" si="2"/>
        <v>1866.91</v>
      </c>
    </row>
    <row r="48" spans="12:20">
      <c r="L48" s="138" t="s">
        <v>4</v>
      </c>
      <c r="M48" s="12"/>
      <c r="N48" s="16"/>
      <c r="O48" s="126" t="s">
        <v>90</v>
      </c>
      <c r="P48" s="16">
        <f t="shared" si="1"/>
        <v>0</v>
      </c>
      <c r="Q48" s="159"/>
      <c r="R48" s="159"/>
      <c r="S48" s="160">
        <f t="shared" si="2"/>
        <v>1866.91</v>
      </c>
    </row>
    <row r="49" spans="12:20">
      <c r="L49" s="138" t="s">
        <v>19</v>
      </c>
      <c r="M49" s="12"/>
      <c r="N49" s="16"/>
      <c r="O49" s="126" t="s">
        <v>90</v>
      </c>
      <c r="P49" s="16">
        <f t="shared" si="1"/>
        <v>0</v>
      </c>
      <c r="Q49" s="159"/>
      <c r="R49" s="159"/>
      <c r="S49" s="160">
        <f t="shared" si="2"/>
        <v>1866.91</v>
      </c>
    </row>
    <row r="50" spans="12:20">
      <c r="L50" s="138" t="s">
        <v>18</v>
      </c>
      <c r="M50" s="12"/>
      <c r="N50" s="16"/>
      <c r="O50" s="126" t="s">
        <v>90</v>
      </c>
      <c r="P50" s="16">
        <f t="shared" si="1"/>
        <v>0</v>
      </c>
      <c r="Q50" s="159"/>
      <c r="R50" s="159"/>
      <c r="S50" s="160">
        <f t="shared" si="2"/>
        <v>1866.91</v>
      </c>
    </row>
    <row r="51" spans="12:20">
      <c r="L51" s="138" t="s">
        <v>6</v>
      </c>
      <c r="M51" s="12"/>
      <c r="N51" s="16"/>
      <c r="O51" s="126" t="s">
        <v>90</v>
      </c>
      <c r="P51" s="16">
        <f t="shared" si="1"/>
        <v>0</v>
      </c>
      <c r="Q51" s="159"/>
      <c r="R51" s="159"/>
      <c r="S51" s="160">
        <f t="shared" si="2"/>
        <v>1866.91</v>
      </c>
    </row>
    <row r="52" spans="12:20">
      <c r="L52" s="138" t="s">
        <v>1</v>
      </c>
      <c r="M52" s="12"/>
      <c r="N52" s="16"/>
      <c r="O52" s="126" t="s">
        <v>90</v>
      </c>
      <c r="P52" s="16">
        <f t="shared" si="1"/>
        <v>0</v>
      </c>
      <c r="Q52" s="159"/>
      <c r="R52" s="159"/>
      <c r="S52" s="160">
        <f t="shared" si="2"/>
        <v>1866.91</v>
      </c>
    </row>
    <row r="53" spans="12:20">
      <c r="L53" s="138" t="s">
        <v>7</v>
      </c>
      <c r="M53" s="12"/>
      <c r="N53" s="16"/>
      <c r="O53" s="126" t="s">
        <v>90</v>
      </c>
      <c r="P53" s="16">
        <f t="shared" si="1"/>
        <v>0</v>
      </c>
      <c r="Q53" s="159"/>
      <c r="R53" s="159"/>
      <c r="S53" s="160">
        <f t="shared" si="2"/>
        <v>1866.91</v>
      </c>
    </row>
    <row r="54" spans="12:20">
      <c r="L54" s="138" t="s">
        <v>3</v>
      </c>
      <c r="M54" s="12"/>
      <c r="N54" s="16"/>
      <c r="O54" s="126" t="s">
        <v>90</v>
      </c>
      <c r="P54" s="16">
        <f t="shared" si="1"/>
        <v>0</v>
      </c>
      <c r="Q54" s="159"/>
      <c r="R54" s="159"/>
      <c r="S54" s="160">
        <f t="shared" si="2"/>
        <v>1866.91</v>
      </c>
    </row>
    <row r="55" spans="12:20">
      <c r="L55" s="138" t="s">
        <v>8</v>
      </c>
      <c r="M55" s="12"/>
      <c r="N55" s="16"/>
      <c r="O55" s="126" t="s">
        <v>90</v>
      </c>
      <c r="P55" s="16">
        <f t="shared" si="1"/>
        <v>0</v>
      </c>
      <c r="Q55" s="159"/>
      <c r="R55" s="159"/>
      <c r="S55" s="172">
        <f t="shared" si="2"/>
        <v>1866.91</v>
      </c>
    </row>
    <row r="56" spans="12:20">
      <c r="L56" s="161" t="s">
        <v>13</v>
      </c>
      <c r="M56" s="162"/>
      <c r="N56" s="167">
        <f>SUM(N44:N55)</f>
        <v>333.33333333333331</v>
      </c>
      <c r="O56" s="164"/>
      <c r="P56" s="163">
        <f>SUM(P44:P55)</f>
        <v>-200.24333333333331</v>
      </c>
      <c r="Q56" s="167">
        <f>SUM(Q44:Q55)</f>
        <v>133.09</v>
      </c>
      <c r="R56" s="163"/>
      <c r="S56" s="160">
        <f>S55</f>
        <v>1866.91</v>
      </c>
      <c r="T56" s="8">
        <f>+(P56-Q56)</f>
        <v>-333.33333333333331</v>
      </c>
    </row>
    <row r="57" spans="12:20">
      <c r="L57" s="131"/>
      <c r="M57" s="132"/>
      <c r="N57" s="133"/>
      <c r="O57" s="133"/>
      <c r="P57" s="133"/>
      <c r="Q57" s="133"/>
      <c r="R57" s="133"/>
      <c r="S57" s="134"/>
    </row>
  </sheetData>
  <pageMargins left="0.25" right="0.25" top="0.75" bottom="0.75" header="0.3" footer="0.3"/>
  <pageSetup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7"/>
  <sheetViews>
    <sheetView tabSelected="1" topLeftCell="A175" workbookViewId="0">
      <selection activeCell="E213" sqref="E213"/>
    </sheetView>
  </sheetViews>
  <sheetFormatPr defaultRowHeight="15"/>
  <cols>
    <col min="1" max="1" width="21.42578125" customWidth="1"/>
    <col min="2" max="2" width="11.85546875" customWidth="1"/>
    <col min="3" max="3" width="12.85546875" style="8" customWidth="1"/>
    <col min="4" max="4" width="11.7109375" style="8" customWidth="1"/>
    <col min="5" max="6" width="12.42578125" style="8" customWidth="1"/>
    <col min="7" max="8" width="14.5703125" customWidth="1"/>
    <col min="9" max="9" width="13" customWidth="1"/>
    <col min="11" max="12" width="13.7109375" customWidth="1"/>
    <col min="13" max="15" width="13.5703125" customWidth="1"/>
  </cols>
  <sheetData>
    <row r="1" spans="1:16">
      <c r="C1" s="229" t="s">
        <v>118</v>
      </c>
      <c r="D1" s="228"/>
      <c r="E1" s="82"/>
      <c r="F1" s="93"/>
      <c r="G1" s="93"/>
      <c r="H1" s="93"/>
      <c r="I1" s="93"/>
    </row>
    <row r="2" spans="1:16">
      <c r="C2" s="229" t="s">
        <v>109</v>
      </c>
      <c r="D2" s="228"/>
      <c r="E2" s="93"/>
      <c r="F2" s="93"/>
      <c r="G2" s="74" t="s">
        <v>44</v>
      </c>
      <c r="H2" s="74"/>
    </row>
    <row r="3" spans="1:16">
      <c r="C3" s="230" t="s">
        <v>123</v>
      </c>
      <c r="D3" s="231"/>
      <c r="E3" s="93"/>
      <c r="F3" s="232">
        <f ca="1">TODAY()</f>
        <v>43319</v>
      </c>
      <c r="G3" s="233"/>
      <c r="H3" s="194"/>
    </row>
    <row r="4" spans="1:16">
      <c r="C4" s="188"/>
      <c r="D4" s="189"/>
      <c r="E4" s="93"/>
      <c r="F4" s="186"/>
      <c r="G4" s="93"/>
      <c r="H4" s="93"/>
    </row>
    <row r="5" spans="1:16" ht="15.75">
      <c r="A5" s="36"/>
      <c r="B5" s="38"/>
      <c r="C5" s="39" t="s">
        <v>112</v>
      </c>
      <c r="D5" s="39"/>
      <c r="E5" s="39"/>
      <c r="F5" s="40" t="s">
        <v>13</v>
      </c>
      <c r="G5" s="38" t="s">
        <v>38</v>
      </c>
      <c r="H5" s="41" t="s">
        <v>34</v>
      </c>
      <c r="I5" s="195"/>
      <c r="N5" s="87" t="s">
        <v>52</v>
      </c>
      <c r="O5" s="88"/>
      <c r="P5" s="89"/>
    </row>
    <row r="6" spans="1:16" ht="15.75">
      <c r="A6" s="42" t="s">
        <v>32</v>
      </c>
      <c r="B6" s="43" t="s">
        <v>40</v>
      </c>
      <c r="C6" s="45" t="s">
        <v>0</v>
      </c>
      <c r="D6" s="45" t="s">
        <v>39</v>
      </c>
      <c r="E6" s="45" t="s">
        <v>48</v>
      </c>
      <c r="F6" s="45" t="s">
        <v>36</v>
      </c>
      <c r="G6" s="44" t="s">
        <v>35</v>
      </c>
      <c r="H6" s="46" t="s">
        <v>41</v>
      </c>
      <c r="I6" s="196"/>
    </row>
    <row r="7" spans="1:16" ht="21" customHeight="1">
      <c r="A7" s="191" t="s">
        <v>55</v>
      </c>
      <c r="B7" s="27">
        <f>+(D7+E7)/(D$24+E$24)</f>
        <v>1.0354874385225931E-2</v>
      </c>
      <c r="C7" s="8">
        <v>0</v>
      </c>
      <c r="D7" s="8">
        <v>0</v>
      </c>
      <c r="E7" s="25">
        <f>+D210</f>
        <v>2500</v>
      </c>
      <c r="F7" s="25">
        <f>+E210</f>
        <v>1787.51</v>
      </c>
      <c r="G7" s="25">
        <f>+F210</f>
        <v>0</v>
      </c>
      <c r="H7" s="25">
        <f>+C7+D7+E7-F7-G7</f>
        <v>712.49</v>
      </c>
      <c r="I7" s="25"/>
    </row>
    <row r="8" spans="1:16" ht="21" customHeight="1">
      <c r="A8" s="28" t="s">
        <v>56</v>
      </c>
      <c r="B8" s="27">
        <f t="shared" ref="B8:B11" si="0">+(D8+E8)/(D$24+E$24)</f>
        <v>2.0709748770451862E-2</v>
      </c>
      <c r="C8" s="8">
        <v>0</v>
      </c>
      <c r="D8" s="8">
        <v>0</v>
      </c>
      <c r="E8" s="25">
        <f>+D213</f>
        <v>5000</v>
      </c>
      <c r="F8" s="25">
        <f>+E213</f>
        <v>4128.9799999999996</v>
      </c>
      <c r="G8" s="25">
        <f>+F213</f>
        <v>0</v>
      </c>
      <c r="H8" s="25">
        <f>+C8+D8+E8-F8-G8</f>
        <v>871.02000000000044</v>
      </c>
      <c r="I8" s="25"/>
      <c r="L8" s="229" t="s">
        <v>51</v>
      </c>
      <c r="M8" s="228"/>
    </row>
    <row r="9" spans="1:16" ht="21" customHeight="1">
      <c r="A9" s="28" t="s">
        <v>122</v>
      </c>
      <c r="B9" s="27"/>
      <c r="C9" s="8">
        <v>0</v>
      </c>
      <c r="D9" s="8">
        <v>0</v>
      </c>
      <c r="E9" s="25">
        <f>+D216</f>
        <v>5000</v>
      </c>
      <c r="F9" s="25">
        <f>+E216</f>
        <v>0</v>
      </c>
      <c r="G9" s="25">
        <f>+F216</f>
        <v>0</v>
      </c>
      <c r="H9" s="25">
        <f>+C9+D9+E9-F9-G9</f>
        <v>5000</v>
      </c>
      <c r="I9" s="25"/>
      <c r="L9" s="222"/>
      <c r="M9" s="221"/>
    </row>
    <row r="10" spans="1:16" ht="21" customHeight="1">
      <c r="A10" s="28" t="s">
        <v>59</v>
      </c>
      <c r="B10" s="27">
        <f t="shared" si="0"/>
        <v>6.1117160888943596E-2</v>
      </c>
      <c r="C10" s="8">
        <v>0</v>
      </c>
      <c r="D10" s="25">
        <f>+C174</f>
        <v>14755.65</v>
      </c>
      <c r="E10" s="25"/>
      <c r="F10" s="25">
        <f>+E174</f>
        <v>14755.65</v>
      </c>
      <c r="G10" s="25">
        <f>+F174</f>
        <v>0</v>
      </c>
      <c r="H10" s="25">
        <f>+C10+D10+E10-F10-G10</f>
        <v>0</v>
      </c>
      <c r="I10" s="25"/>
      <c r="L10" s="193"/>
      <c r="M10" s="192"/>
    </row>
    <row r="11" spans="1:16" ht="21" customHeight="1">
      <c r="A11" s="200" t="s">
        <v>61</v>
      </c>
      <c r="B11" s="201">
        <f t="shared" si="0"/>
        <v>0.40744728364515104</v>
      </c>
      <c r="C11" s="202">
        <v>0</v>
      </c>
      <c r="D11" s="203">
        <f>+C159</f>
        <v>98370.89</v>
      </c>
      <c r="E11" s="203"/>
      <c r="F11" s="203">
        <f>+E159</f>
        <v>98370.89</v>
      </c>
      <c r="G11" s="203">
        <f>+F159</f>
        <v>0</v>
      </c>
      <c r="H11" s="203">
        <f>+C11+D11+E11-F11-G11</f>
        <v>0</v>
      </c>
      <c r="I11" s="25"/>
      <c r="L11" s="193"/>
      <c r="M11" s="192"/>
    </row>
    <row r="12" spans="1:16" ht="21" customHeight="1">
      <c r="A12" s="28" t="s">
        <v>113</v>
      </c>
      <c r="B12" s="27"/>
      <c r="C12" s="8">
        <f>SUM(C7:C11)</f>
        <v>0</v>
      </c>
      <c r="D12" s="8">
        <f>SUM(D7:D11)</f>
        <v>113126.54</v>
      </c>
      <c r="E12" s="8">
        <f t="shared" ref="E12:H12" si="1">SUM(E7:E11)</f>
        <v>12500</v>
      </c>
      <c r="F12" s="8">
        <f t="shared" si="1"/>
        <v>119043.03</v>
      </c>
      <c r="G12" s="8">
        <f t="shared" si="1"/>
        <v>0</v>
      </c>
      <c r="H12" s="8">
        <f t="shared" si="1"/>
        <v>6583.51</v>
      </c>
      <c r="I12" s="25"/>
      <c r="L12" s="193"/>
      <c r="M12" s="192"/>
    </row>
    <row r="13" spans="1:16" ht="21" customHeight="1">
      <c r="A13" s="28"/>
      <c r="B13" s="27"/>
      <c r="D13" s="25"/>
      <c r="E13" s="25"/>
      <c r="F13" s="25"/>
      <c r="G13" s="25"/>
      <c r="H13" s="25"/>
      <c r="I13" s="25"/>
      <c r="L13" s="193"/>
      <c r="M13" s="192"/>
    </row>
    <row r="14" spans="1:16" ht="21" customHeight="1">
      <c r="A14" s="28" t="s">
        <v>57</v>
      </c>
      <c r="B14" s="27">
        <f t="shared" ref="B14:B18" si="2">+(D14+E14)/(D$24+E$24)</f>
        <v>6.9323813034210563E-2</v>
      </c>
      <c r="C14" s="8">
        <f>+C51</f>
        <v>13426.93</v>
      </c>
      <c r="D14" s="25">
        <f>SUM(C52:C63)</f>
        <v>16737</v>
      </c>
      <c r="E14" s="25"/>
      <c r="F14" s="25">
        <f>SUM(E52:E63)</f>
        <v>9000</v>
      </c>
      <c r="G14" s="25">
        <f>SUM(F52:F63)</f>
        <v>0</v>
      </c>
      <c r="H14" s="219">
        <f>+C14+D14+E14-F14-G14</f>
        <v>21163.93</v>
      </c>
      <c r="I14" s="25"/>
      <c r="K14" s="188"/>
      <c r="L14" s="229" t="s">
        <v>43</v>
      </c>
      <c r="M14" s="228"/>
    </row>
    <row r="15" spans="1:16" ht="21" customHeight="1">
      <c r="A15" s="28" t="s">
        <v>26</v>
      </c>
      <c r="B15" s="27">
        <f t="shared" si="2"/>
        <v>6.6337467261511393E-2</v>
      </c>
      <c r="C15" s="8">
        <f>+C115</f>
        <v>0</v>
      </c>
      <c r="D15" s="25">
        <f>SUM(C116:C127)</f>
        <v>16016</v>
      </c>
      <c r="E15" s="25"/>
      <c r="F15" s="25">
        <f>SUM(E116:E127)</f>
        <v>16016</v>
      </c>
      <c r="G15" s="25">
        <f>SUM(F116:F127)</f>
        <v>0</v>
      </c>
      <c r="H15" s="219">
        <f t="shared" ref="H15:H16" si="3">+C15+D15+E15-F15-G15</f>
        <v>0</v>
      </c>
      <c r="I15" s="25"/>
      <c r="K15" s="189"/>
      <c r="L15" s="227" t="s">
        <v>62</v>
      </c>
      <c r="M15" s="228"/>
    </row>
    <row r="16" spans="1:16" ht="21" customHeight="1" thickBot="1">
      <c r="A16" s="28" t="s">
        <v>58</v>
      </c>
      <c r="B16" s="27">
        <f t="shared" si="2"/>
        <v>2.0771878016763216E-2</v>
      </c>
      <c r="C16" s="8">
        <f>+C83</f>
        <v>5006</v>
      </c>
      <c r="D16" s="25">
        <f>SUM(C84:C95)</f>
        <v>5015</v>
      </c>
      <c r="E16" s="25"/>
      <c r="F16" s="25">
        <f>SUM(E84:E95)</f>
        <v>5850</v>
      </c>
      <c r="G16" s="25">
        <f>SUM(F84:F95)</f>
        <v>0</v>
      </c>
      <c r="H16" s="219">
        <f t="shared" si="3"/>
        <v>4171</v>
      </c>
      <c r="I16" s="25"/>
      <c r="K16" s="72"/>
    </row>
    <row r="17" spans="1:15" ht="21" customHeight="1">
      <c r="A17" s="28" t="s">
        <v>27</v>
      </c>
      <c r="B17" s="27">
        <f t="shared" si="2"/>
        <v>0.16914066015803444</v>
      </c>
      <c r="C17" s="8">
        <f>+C131</f>
        <v>0</v>
      </c>
      <c r="D17" s="25">
        <f>SUM(C132:C143)</f>
        <v>40836</v>
      </c>
      <c r="E17" s="25"/>
      <c r="F17" s="25">
        <f>SUM(E132:E143)</f>
        <v>40836</v>
      </c>
      <c r="G17" s="25">
        <f>SUM(F132:F143)</f>
        <v>0</v>
      </c>
      <c r="H17" s="219">
        <f>+C17+D17+E17-F17-G17</f>
        <v>0</v>
      </c>
      <c r="I17" s="25"/>
      <c r="K17" s="29"/>
      <c r="L17" s="31"/>
      <c r="M17" s="30"/>
      <c r="N17" s="31"/>
      <c r="O17" s="32"/>
    </row>
    <row r="18" spans="1:15" ht="21" customHeight="1">
      <c r="A18" s="28" t="s">
        <v>54</v>
      </c>
      <c r="B18" s="27">
        <f t="shared" si="2"/>
        <v>0</v>
      </c>
      <c r="C18" s="8">
        <f>C99</f>
        <v>375</v>
      </c>
      <c r="D18" s="25">
        <f>SUM(C100:C111)</f>
        <v>0</v>
      </c>
      <c r="E18" s="25"/>
      <c r="F18" s="25">
        <f>SUM(E100:E111)</f>
        <v>0</v>
      </c>
      <c r="G18" s="25">
        <f>SUM(F100:F111)</f>
        <v>0</v>
      </c>
      <c r="H18" s="219">
        <f>+C18+D18+E18-F18-G18</f>
        <v>375</v>
      </c>
      <c r="I18" s="25"/>
      <c r="K18" s="7"/>
      <c r="L18" s="12"/>
      <c r="M18" s="213"/>
      <c r="N18" s="12"/>
      <c r="O18" s="6"/>
    </row>
    <row r="19" spans="1:15" ht="21" customHeight="1">
      <c r="A19" s="28" t="s">
        <v>60</v>
      </c>
      <c r="B19" s="205">
        <f>+(D19+E19)/(D$24+E$24)</f>
        <v>0.13811331455014345</v>
      </c>
      <c r="C19" s="206">
        <f>+C67</f>
        <v>8102.76</v>
      </c>
      <c r="D19" s="197">
        <f>SUM(C68:C79)</f>
        <v>33345</v>
      </c>
      <c r="E19" s="197"/>
      <c r="F19" s="197">
        <f>SUM(E68:E79)</f>
        <v>8550</v>
      </c>
      <c r="G19" s="197">
        <f>SUM(F68:F79)</f>
        <v>250</v>
      </c>
      <c r="H19" s="220">
        <f>+C19+D19+E19-F19-G19</f>
        <v>32647.760000000002</v>
      </c>
      <c r="I19" s="25"/>
      <c r="K19" s="7"/>
      <c r="L19" s="12"/>
      <c r="M19" s="35" t="s">
        <v>37</v>
      </c>
      <c r="N19" s="12"/>
      <c r="O19" s="6"/>
    </row>
    <row r="20" spans="1:15" ht="21" customHeight="1">
      <c r="A20" s="28" t="s">
        <v>116</v>
      </c>
      <c r="B20" s="205">
        <f t="shared" ref="B20:B21" si="4">+(D20+E20)/(D$24+E$24)</f>
        <v>0</v>
      </c>
      <c r="C20" s="206">
        <f>+C190</f>
        <v>1035.8900000000001</v>
      </c>
      <c r="D20" s="197">
        <f>SUM(C179:C189)</f>
        <v>0</v>
      </c>
      <c r="E20" s="197"/>
      <c r="F20" s="197">
        <f>SUM(E179:E189)</f>
        <v>1035.8899999999999</v>
      </c>
      <c r="G20" s="212">
        <f>SUM(F179:F189)</f>
        <v>0</v>
      </c>
      <c r="H20" s="220">
        <f>+C20+D20+E20-F20-G20</f>
        <v>2.2737367544323206E-13</v>
      </c>
      <c r="I20" s="25"/>
      <c r="K20" s="7"/>
      <c r="L20" s="12"/>
      <c r="M20" s="35"/>
      <c r="N20" s="12"/>
      <c r="O20" s="6"/>
    </row>
    <row r="21" spans="1:15" ht="21" customHeight="1">
      <c r="A21" s="28" t="s">
        <v>117</v>
      </c>
      <c r="B21" s="205">
        <f t="shared" si="4"/>
        <v>1.5974050519112635E-2</v>
      </c>
      <c r="C21" s="206">
        <f>G194</f>
        <v>14482.02</v>
      </c>
      <c r="D21" s="197">
        <f>SUM(C195:C205)</f>
        <v>3856.65</v>
      </c>
      <c r="E21" s="197"/>
      <c r="F21" s="197">
        <f>SUM(E195:E205)</f>
        <v>5501.88</v>
      </c>
      <c r="G21" s="212">
        <f>SUM(F195:F205)</f>
        <v>0</v>
      </c>
      <c r="H21" s="220">
        <f>+C21+D21+E21-F21-G21</f>
        <v>12836.79</v>
      </c>
      <c r="I21" s="25"/>
      <c r="K21" s="7"/>
      <c r="L21" s="12"/>
      <c r="M21" s="35"/>
      <c r="N21" s="12"/>
      <c r="O21" s="6"/>
    </row>
    <row r="22" spans="1:15" ht="21" customHeight="1">
      <c r="A22" s="207" t="s">
        <v>114</v>
      </c>
      <c r="B22" s="208"/>
      <c r="C22" s="209">
        <f t="shared" ref="C22:G22" si="5">SUM(C14:C21)</f>
        <v>42428.600000000006</v>
      </c>
      <c r="D22" s="209">
        <f>SUM(D14:D21)</f>
        <v>115805.65</v>
      </c>
      <c r="E22" s="209">
        <f t="shared" si="5"/>
        <v>0</v>
      </c>
      <c r="F22" s="209">
        <f t="shared" si="5"/>
        <v>86789.77</v>
      </c>
      <c r="G22" s="209">
        <f t="shared" si="5"/>
        <v>250</v>
      </c>
      <c r="H22" s="209">
        <f>SUM(H14:H21)</f>
        <v>71194.48000000001</v>
      </c>
      <c r="I22" s="25"/>
      <c r="K22" s="7"/>
      <c r="L22" s="12"/>
      <c r="M22" s="35"/>
      <c r="N22" s="12"/>
      <c r="O22" s="6"/>
    </row>
    <row r="23" spans="1:15" ht="21" customHeight="1">
      <c r="A23" s="28"/>
      <c r="B23" s="27"/>
      <c r="D23" s="25"/>
      <c r="E23" s="25"/>
      <c r="F23" s="25"/>
      <c r="G23" s="25"/>
      <c r="H23" s="25"/>
      <c r="I23" s="25"/>
      <c r="K23" s="7"/>
      <c r="L23" s="12"/>
      <c r="M23" s="35"/>
      <c r="N23" s="12"/>
      <c r="O23" s="6"/>
    </row>
    <row r="24" spans="1:15" ht="33.75" customHeight="1" thickBot="1">
      <c r="B24" s="27">
        <f>SUM(B7:B19)</f>
        <v>0.96331620071043533</v>
      </c>
      <c r="C24" s="26">
        <f>+C22+C12</f>
        <v>42428.600000000006</v>
      </c>
      <c r="D24" s="26">
        <f>+D22+D12</f>
        <v>228932.19</v>
      </c>
      <c r="E24" s="26">
        <f t="shared" ref="E24:H24" si="6">+E22+E12</f>
        <v>12500</v>
      </c>
      <c r="F24" s="26">
        <f t="shared" si="6"/>
        <v>205832.8</v>
      </c>
      <c r="G24" s="26">
        <f t="shared" si="6"/>
        <v>250</v>
      </c>
      <c r="H24" s="26">
        <f t="shared" si="6"/>
        <v>77777.990000000005</v>
      </c>
      <c r="I24" s="197"/>
      <c r="K24" s="33">
        <f>+C221-C51-C67-C83-C99</f>
        <v>244450.10000000003</v>
      </c>
      <c r="L24" s="26">
        <f>+D221</f>
        <v>12500</v>
      </c>
      <c r="M24" s="26">
        <f>+E221</f>
        <v>205832.80000000005</v>
      </c>
      <c r="N24" s="26">
        <f>+F221</f>
        <v>250</v>
      </c>
      <c r="O24" s="34">
        <f>+G221</f>
        <v>77777.989999999991</v>
      </c>
    </row>
    <row r="25" spans="1:15" ht="15.75" thickTop="1">
      <c r="C25" s="93"/>
      <c r="D25" s="93"/>
      <c r="E25" s="93"/>
      <c r="F25" s="93"/>
      <c r="G25" s="93"/>
      <c r="H25" s="93"/>
      <c r="K25" s="7"/>
      <c r="L25" s="12"/>
      <c r="M25" s="12"/>
      <c r="N25" s="12"/>
      <c r="O25" s="6"/>
    </row>
    <row r="26" spans="1:15" ht="15.75" thickBot="1">
      <c r="C26" s="93"/>
      <c r="D26" s="93"/>
      <c r="E26" s="93"/>
      <c r="F26" s="93"/>
      <c r="G26" s="93"/>
      <c r="H26" s="93"/>
      <c r="K26" s="62">
        <f>+D24-K24</f>
        <v>-15517.910000000033</v>
      </c>
      <c r="L26" s="63">
        <f>+E24-L24</f>
        <v>0</v>
      </c>
      <c r="M26" s="63">
        <f>+F24-M24</f>
        <v>0</v>
      </c>
      <c r="N26" s="63">
        <f>+G24-N24</f>
        <v>0</v>
      </c>
      <c r="O26" s="64">
        <f>+H24-O24</f>
        <v>0</v>
      </c>
    </row>
    <row r="27" spans="1:15">
      <c r="A27" s="25"/>
      <c r="B27" s="25"/>
      <c r="C27" s="25"/>
      <c r="D27" s="25"/>
      <c r="E27" s="25"/>
      <c r="F27" s="25"/>
      <c r="G27" s="25"/>
      <c r="H27" s="25"/>
      <c r="I27" s="25"/>
    </row>
    <row r="28" spans="1:15">
      <c r="A28" s="25"/>
      <c r="B28" s="25"/>
      <c r="C28" s="25"/>
      <c r="D28" s="25"/>
      <c r="E28" s="25"/>
      <c r="F28" s="25"/>
      <c r="G28" s="25"/>
      <c r="H28" s="25"/>
      <c r="I28" s="25"/>
    </row>
    <row r="29" spans="1:15">
      <c r="A29" s="25"/>
      <c r="B29" s="25"/>
      <c r="C29" s="25"/>
      <c r="D29" s="25"/>
      <c r="E29" s="25"/>
      <c r="F29" s="25"/>
      <c r="G29" s="25"/>
      <c r="H29" s="25"/>
      <c r="I29" s="25"/>
    </row>
    <row r="30" spans="1:15">
      <c r="A30" s="25"/>
      <c r="B30" s="25"/>
      <c r="C30" s="25"/>
      <c r="D30" s="25"/>
      <c r="E30" s="25"/>
      <c r="F30" s="25"/>
      <c r="G30" s="25"/>
      <c r="H30" s="25"/>
      <c r="I30" s="25"/>
    </row>
    <row r="31" spans="1:15">
      <c r="A31" s="25"/>
      <c r="B31" s="25"/>
      <c r="C31" s="25"/>
      <c r="D31" s="25"/>
      <c r="E31" s="25"/>
      <c r="F31" s="25"/>
      <c r="G31" s="25"/>
      <c r="H31" s="25"/>
      <c r="I31" s="25"/>
    </row>
    <row r="32" spans="1:15">
      <c r="A32" s="25"/>
      <c r="B32" s="25"/>
      <c r="C32" s="25"/>
      <c r="D32" s="25"/>
      <c r="E32" s="25"/>
      <c r="F32" s="25"/>
      <c r="G32" s="25"/>
      <c r="H32" s="25"/>
      <c r="I32" s="25"/>
    </row>
    <row r="33" spans="1:15">
      <c r="A33" s="25"/>
      <c r="B33" s="25"/>
      <c r="C33" s="25"/>
      <c r="D33" s="25"/>
      <c r="E33" s="25"/>
      <c r="F33" s="25"/>
      <c r="G33" s="25"/>
      <c r="H33" s="25"/>
      <c r="I33" s="25"/>
    </row>
    <row r="34" spans="1:15">
      <c r="A34" s="25"/>
      <c r="B34" s="25"/>
      <c r="C34" s="25"/>
      <c r="D34" s="25"/>
      <c r="E34" s="25"/>
      <c r="F34" s="25"/>
      <c r="G34" s="25"/>
      <c r="H34" s="25"/>
      <c r="I34" s="25"/>
    </row>
    <row r="35" spans="1:15">
      <c r="A35" s="25"/>
      <c r="B35" s="25"/>
      <c r="C35" s="25"/>
      <c r="D35" s="25"/>
      <c r="E35" s="25"/>
      <c r="F35" s="25"/>
      <c r="G35" s="25"/>
      <c r="H35" s="25"/>
      <c r="I35" s="25"/>
    </row>
    <row r="36" spans="1:15">
      <c r="A36" s="25"/>
      <c r="B36" s="25"/>
      <c r="C36" s="25"/>
      <c r="D36" s="25"/>
      <c r="E36" s="25"/>
      <c r="F36" s="25"/>
      <c r="G36" s="25"/>
      <c r="H36" s="25"/>
      <c r="I36" s="25"/>
    </row>
    <row r="37" spans="1:15">
      <c r="A37" s="25"/>
      <c r="B37" s="25"/>
      <c r="C37" s="25"/>
      <c r="D37" s="25"/>
      <c r="E37" s="25"/>
      <c r="F37" s="25"/>
      <c r="G37" s="25"/>
      <c r="H37" s="25"/>
      <c r="I37" s="25"/>
    </row>
    <row r="38" spans="1:15">
      <c r="A38" s="25"/>
      <c r="B38" s="25"/>
      <c r="C38" s="25"/>
      <c r="D38" s="25"/>
      <c r="E38" s="25"/>
      <c r="F38" s="25"/>
      <c r="G38" s="25"/>
      <c r="H38" s="25"/>
      <c r="I38" s="25"/>
    </row>
    <row r="39" spans="1:15">
      <c r="A39" s="25"/>
      <c r="B39" s="25"/>
      <c r="C39" s="25"/>
      <c r="D39" s="25"/>
      <c r="E39" s="25"/>
      <c r="F39" s="25"/>
      <c r="G39" s="25"/>
      <c r="H39" s="25"/>
      <c r="I39" s="25"/>
    </row>
    <row r="40" spans="1:15">
      <c r="C40" s="93"/>
      <c r="D40" s="93"/>
      <c r="E40" s="93"/>
      <c r="F40" s="93"/>
      <c r="G40" s="93"/>
      <c r="H40" s="93"/>
    </row>
    <row r="41" spans="1:15">
      <c r="C41" s="93"/>
      <c r="D41" s="93"/>
      <c r="E41" s="93"/>
      <c r="F41" s="93"/>
      <c r="G41" s="93"/>
      <c r="H41" s="93"/>
    </row>
    <row r="42" spans="1:15">
      <c r="C42" s="93"/>
      <c r="D42" s="93"/>
      <c r="E42" s="93"/>
      <c r="F42" s="93"/>
      <c r="G42" s="93"/>
      <c r="H42" s="93"/>
    </row>
    <row r="43" spans="1:15">
      <c r="C43" s="93"/>
      <c r="D43" s="93"/>
      <c r="E43" s="93"/>
      <c r="F43" s="93"/>
      <c r="G43" s="93"/>
      <c r="H43" s="93"/>
    </row>
    <row r="44" spans="1:15">
      <c r="C44" s="93"/>
      <c r="D44" s="93"/>
      <c r="E44" s="93"/>
      <c r="F44" s="93"/>
      <c r="G44" s="93"/>
      <c r="H44" s="93"/>
    </row>
    <row r="45" spans="1:15">
      <c r="C45" s="93"/>
      <c r="D45" s="93"/>
      <c r="E45" s="93"/>
      <c r="F45" s="93"/>
      <c r="G45" s="93"/>
      <c r="H45" s="93"/>
    </row>
    <row r="46" spans="1:15">
      <c r="C46" s="93"/>
      <c r="D46" s="93"/>
      <c r="E46" s="93"/>
      <c r="F46" s="93"/>
      <c r="G46" s="93"/>
      <c r="H46" s="93"/>
    </row>
    <row r="47" spans="1:15">
      <c r="C47" s="93"/>
      <c r="D47" s="93"/>
      <c r="E47" s="93"/>
      <c r="F47" s="93"/>
      <c r="G47" s="93"/>
      <c r="H47" s="93"/>
    </row>
    <row r="48" spans="1:15" ht="15" customHeight="1">
      <c r="C48" s="93"/>
      <c r="D48" s="93"/>
      <c r="E48" s="93"/>
      <c r="F48" s="93"/>
      <c r="G48" s="93"/>
      <c r="H48" s="93"/>
      <c r="K48" s="84"/>
      <c r="L48" s="84"/>
      <c r="M48" s="84">
        <v>5</v>
      </c>
      <c r="N48" s="84">
        <v>5</v>
      </c>
      <c r="O48" s="84"/>
    </row>
    <row r="49" spans="1:15">
      <c r="C49" s="93"/>
      <c r="D49" s="93"/>
      <c r="E49" s="93"/>
      <c r="F49" s="93"/>
      <c r="G49" s="93"/>
      <c r="H49" s="93"/>
      <c r="K49" s="84"/>
      <c r="L49" s="84"/>
      <c r="M49" s="84"/>
      <c r="O49" s="84"/>
    </row>
    <row r="50" spans="1:15">
      <c r="A50" s="51" t="s">
        <v>22</v>
      </c>
      <c r="B50" s="47"/>
      <c r="C50" s="48" t="s">
        <v>39</v>
      </c>
      <c r="D50" s="91"/>
      <c r="E50" s="48" t="s">
        <v>16</v>
      </c>
      <c r="F50" s="49" t="s">
        <v>14</v>
      </c>
      <c r="G50" s="50" t="s">
        <v>0</v>
      </c>
      <c r="H50" s="198"/>
      <c r="K50" s="84"/>
      <c r="L50" s="84"/>
      <c r="M50" s="84"/>
      <c r="N50" s="84" t="str">
        <f>IF(M48-N48=0,"zero",100)</f>
        <v>zero</v>
      </c>
      <c r="O50" s="84"/>
    </row>
    <row r="51" spans="1:15">
      <c r="A51" s="57" t="s">
        <v>119</v>
      </c>
      <c r="B51" s="15"/>
      <c r="C51" s="17">
        <v>13426.93</v>
      </c>
      <c r="D51" s="17"/>
      <c r="E51" s="16"/>
      <c r="F51" s="15"/>
      <c r="G51" s="8">
        <f>+C51-E51-F51</f>
        <v>13426.93</v>
      </c>
      <c r="H51" s="8"/>
      <c r="K51" s="84"/>
      <c r="L51" s="84"/>
      <c r="M51" s="84"/>
      <c r="N51" s="84"/>
      <c r="O51" s="84"/>
    </row>
    <row r="52" spans="1:15">
      <c r="A52" s="57" t="s">
        <v>9</v>
      </c>
      <c r="B52" s="15"/>
      <c r="C52" s="18">
        <v>830</v>
      </c>
      <c r="D52" s="18"/>
      <c r="E52" s="16"/>
      <c r="F52" s="15"/>
      <c r="G52" s="8">
        <f t="shared" ref="G52:G62" si="7">G51+C52-E52-F52</f>
        <v>14256.93</v>
      </c>
      <c r="H52" s="8"/>
      <c r="K52" s="84"/>
      <c r="L52" s="84"/>
      <c r="M52" s="84"/>
      <c r="N52" s="84"/>
      <c r="O52" s="84"/>
    </row>
    <row r="53" spans="1:15">
      <c r="A53" s="57" t="s">
        <v>31</v>
      </c>
      <c r="B53" s="15"/>
      <c r="C53" s="18">
        <v>875</v>
      </c>
      <c r="D53" s="18"/>
      <c r="E53" s="16"/>
      <c r="F53" s="15"/>
      <c r="G53" s="8">
        <f t="shared" si="7"/>
        <v>15131.93</v>
      </c>
      <c r="H53" s="8"/>
      <c r="K53" s="84"/>
      <c r="L53" s="84"/>
      <c r="M53" s="84"/>
      <c r="N53" s="84"/>
      <c r="O53" s="84"/>
    </row>
    <row r="54" spans="1:15">
      <c r="A54" s="57" t="s">
        <v>10</v>
      </c>
      <c r="B54" s="15"/>
      <c r="C54" s="18">
        <v>1065</v>
      </c>
      <c r="D54" s="18"/>
      <c r="E54" s="16">
        <v>3500</v>
      </c>
      <c r="F54" s="15"/>
      <c r="G54" s="8">
        <f t="shared" si="7"/>
        <v>12696.93</v>
      </c>
      <c r="H54" s="8"/>
      <c r="K54" s="84"/>
      <c r="L54" s="84"/>
      <c r="M54" s="84"/>
      <c r="N54" s="84"/>
      <c r="O54" s="84"/>
    </row>
    <row r="55" spans="1:15">
      <c r="A55" s="57" t="s">
        <v>11</v>
      </c>
      <c r="B55" s="15"/>
      <c r="C55" s="18">
        <v>1730</v>
      </c>
      <c r="D55" s="18"/>
      <c r="E55" s="16">
        <v>2000</v>
      </c>
      <c r="F55" s="15"/>
      <c r="G55" s="8">
        <f t="shared" si="7"/>
        <v>12426.93</v>
      </c>
      <c r="H55" s="8"/>
      <c r="K55" s="84"/>
      <c r="L55" s="84"/>
      <c r="M55" s="84"/>
      <c r="N55" s="84"/>
      <c r="O55" s="84"/>
    </row>
    <row r="56" spans="1:15">
      <c r="A56" s="58" t="s">
        <v>4</v>
      </c>
      <c r="C56" s="8">
        <v>885</v>
      </c>
      <c r="G56" s="8">
        <f>G55+C56-E56-F56</f>
        <v>13311.93</v>
      </c>
      <c r="H56" s="8"/>
      <c r="K56" s="84"/>
      <c r="L56" s="84"/>
      <c r="M56" s="84"/>
      <c r="N56" s="84"/>
      <c r="O56" s="84"/>
    </row>
    <row r="57" spans="1:15">
      <c r="A57" s="58" t="s">
        <v>25</v>
      </c>
      <c r="C57" s="8">
        <v>1062</v>
      </c>
      <c r="G57" s="8">
        <f t="shared" si="7"/>
        <v>14373.93</v>
      </c>
      <c r="H57" s="8"/>
      <c r="K57" s="84"/>
      <c r="L57" s="84"/>
      <c r="M57" s="84"/>
      <c r="N57" s="84"/>
      <c r="O57" s="84"/>
    </row>
    <row r="58" spans="1:15">
      <c r="A58" s="58" t="s">
        <v>5</v>
      </c>
      <c r="C58" s="8">
        <v>1680</v>
      </c>
      <c r="G58" s="8">
        <f t="shared" si="7"/>
        <v>16053.93</v>
      </c>
      <c r="H58" s="8"/>
    </row>
    <row r="59" spans="1:15">
      <c r="A59" s="58" t="s">
        <v>12</v>
      </c>
      <c r="C59" s="8">
        <v>4635</v>
      </c>
      <c r="E59" s="8">
        <v>3500</v>
      </c>
      <c r="G59" s="8">
        <f>G58+C59-E59-F59</f>
        <v>17188.93</v>
      </c>
      <c r="H59" s="8"/>
    </row>
    <row r="60" spans="1:15">
      <c r="A60" s="58" t="s">
        <v>1</v>
      </c>
      <c r="C60" s="8">
        <v>1415</v>
      </c>
      <c r="G60" s="8">
        <f t="shared" si="7"/>
        <v>18603.93</v>
      </c>
      <c r="H60" s="8"/>
    </row>
    <row r="61" spans="1:15">
      <c r="A61" s="58" t="s">
        <v>2</v>
      </c>
      <c r="C61" s="8">
        <v>875</v>
      </c>
      <c r="G61" s="8">
        <f t="shared" si="7"/>
        <v>19478.93</v>
      </c>
      <c r="H61" s="8"/>
    </row>
    <row r="62" spans="1:15">
      <c r="A62" s="58" t="s">
        <v>3</v>
      </c>
      <c r="C62" s="8">
        <v>1685</v>
      </c>
      <c r="G62" s="8">
        <f t="shared" si="7"/>
        <v>21163.93</v>
      </c>
      <c r="H62" s="8"/>
    </row>
    <row r="63" spans="1:15">
      <c r="A63" s="58" t="s">
        <v>8</v>
      </c>
      <c r="G63" s="8">
        <f>G62+C63-E63-F63</f>
        <v>21163.93</v>
      </c>
      <c r="H63" s="8"/>
    </row>
    <row r="64" spans="1:15">
      <c r="A64" s="53" t="s">
        <v>13</v>
      </c>
      <c r="B64" s="2"/>
      <c r="C64" s="9">
        <f>SUM(C51:C63)</f>
        <v>30163.93</v>
      </c>
      <c r="D64" s="9"/>
      <c r="E64" s="9">
        <f>SUM(E51:E63)</f>
        <v>9000</v>
      </c>
      <c r="F64" s="9">
        <f>SUM(F51:F63)</f>
        <v>0</v>
      </c>
      <c r="G64" s="9">
        <f>C64-E64-F64</f>
        <v>21163.93</v>
      </c>
      <c r="H64" s="9"/>
      <c r="K64" s="8"/>
      <c r="L64" s="8"/>
    </row>
    <row r="65" spans="1:13">
      <c r="A65" s="54"/>
      <c r="B65" s="5"/>
      <c r="C65" s="11"/>
      <c r="D65" s="11"/>
      <c r="E65" s="11"/>
      <c r="F65" s="5"/>
      <c r="G65" s="11"/>
      <c r="H65" s="11"/>
      <c r="I65" s="3"/>
      <c r="J65" s="3"/>
    </row>
    <row r="66" spans="1:13">
      <c r="A66" s="51" t="s">
        <v>21</v>
      </c>
      <c r="B66" s="47"/>
      <c r="C66" s="48" t="s">
        <v>39</v>
      </c>
      <c r="D66" s="91"/>
      <c r="E66" s="48" t="s">
        <v>16</v>
      </c>
      <c r="F66" s="49" t="s">
        <v>14</v>
      </c>
      <c r="G66" s="50" t="s">
        <v>0</v>
      </c>
      <c r="H66" s="198"/>
    </row>
    <row r="67" spans="1:13">
      <c r="A67" s="57" t="s">
        <v>119</v>
      </c>
      <c r="C67" s="81">
        <v>8102.76</v>
      </c>
      <c r="D67" s="81"/>
      <c r="E67" s="82"/>
      <c r="F67" s="82"/>
      <c r="G67" s="82">
        <f>+C67-E67-F67</f>
        <v>8102.76</v>
      </c>
      <c r="H67" s="82"/>
    </row>
    <row r="68" spans="1:13">
      <c r="A68" s="57" t="s">
        <v>9</v>
      </c>
      <c r="B68" s="15"/>
      <c r="C68" s="18">
        <v>270</v>
      </c>
      <c r="D68" s="18"/>
      <c r="E68" s="18"/>
      <c r="F68" s="82"/>
      <c r="G68" s="82">
        <f t="shared" ref="G68:G77" si="8">G67+C68-E68-F68</f>
        <v>8372.76</v>
      </c>
      <c r="H68" s="82"/>
    </row>
    <row r="69" spans="1:13">
      <c r="A69" s="57" t="s">
        <v>31</v>
      </c>
      <c r="B69" s="15"/>
      <c r="C69" s="18">
        <v>390</v>
      </c>
      <c r="D69" s="18"/>
      <c r="E69" s="18">
        <v>1050</v>
      </c>
      <c r="F69" s="82">
        <v>50</v>
      </c>
      <c r="G69" s="82">
        <f t="shared" si="8"/>
        <v>7662.76</v>
      </c>
      <c r="H69" s="82"/>
    </row>
    <row r="70" spans="1:13">
      <c r="A70" s="57" t="s">
        <v>10</v>
      </c>
      <c r="B70" s="15"/>
      <c r="C70" s="18">
        <v>330</v>
      </c>
      <c r="D70" s="18"/>
      <c r="E70" s="18"/>
      <c r="F70" s="82"/>
      <c r="G70" s="82">
        <f t="shared" si="8"/>
        <v>7992.76</v>
      </c>
      <c r="H70" s="82"/>
    </row>
    <row r="71" spans="1:13">
      <c r="A71" s="57" t="s">
        <v>11</v>
      </c>
      <c r="B71" s="15"/>
      <c r="C71" s="18">
        <v>1580</v>
      </c>
      <c r="D71" s="18"/>
      <c r="E71" s="82">
        <v>4000</v>
      </c>
      <c r="F71" s="82">
        <v>50</v>
      </c>
      <c r="G71" s="82">
        <f t="shared" si="8"/>
        <v>5522.76</v>
      </c>
      <c r="H71" s="82"/>
    </row>
    <row r="72" spans="1:13">
      <c r="A72" s="58" t="s">
        <v>4</v>
      </c>
      <c r="C72" s="82">
        <v>425</v>
      </c>
      <c r="D72" s="82"/>
      <c r="E72" s="82">
        <v>1050</v>
      </c>
      <c r="F72" s="82">
        <v>50</v>
      </c>
      <c r="G72" s="82">
        <f t="shared" si="8"/>
        <v>4847.76</v>
      </c>
      <c r="H72" s="82"/>
    </row>
    <row r="73" spans="1:13">
      <c r="A73" s="58" t="s">
        <v>19</v>
      </c>
      <c r="C73" s="82">
        <v>460</v>
      </c>
      <c r="D73" s="82"/>
      <c r="E73" s="82"/>
      <c r="F73" s="82"/>
      <c r="G73" s="82">
        <f t="shared" si="8"/>
        <v>5307.76</v>
      </c>
      <c r="H73" s="82"/>
    </row>
    <row r="74" spans="1:13">
      <c r="A74" s="58" t="s">
        <v>18</v>
      </c>
      <c r="C74" s="82">
        <v>578</v>
      </c>
      <c r="D74" s="82"/>
      <c r="E74" s="82"/>
      <c r="F74" s="82"/>
      <c r="G74" s="82">
        <f t="shared" si="8"/>
        <v>5885.76</v>
      </c>
      <c r="H74" s="82"/>
    </row>
    <row r="75" spans="1:13">
      <c r="A75" s="58" t="s">
        <v>6</v>
      </c>
      <c r="C75" s="82">
        <v>2645</v>
      </c>
      <c r="D75" s="82"/>
      <c r="E75" s="82">
        <v>1400</v>
      </c>
      <c r="F75" s="82">
        <v>50</v>
      </c>
      <c r="G75" s="82">
        <f>G74+C75-E75-F75</f>
        <v>7080.76</v>
      </c>
      <c r="H75" s="82"/>
      <c r="M75" s="8"/>
    </row>
    <row r="76" spans="1:13">
      <c r="A76" s="58" t="s">
        <v>1</v>
      </c>
      <c r="C76" s="82">
        <v>942</v>
      </c>
      <c r="D76" s="82"/>
      <c r="E76" s="82"/>
      <c r="F76" s="82"/>
      <c r="G76" s="82">
        <f>G75+C76-E76-F76</f>
        <v>8022.76</v>
      </c>
      <c r="H76" s="82"/>
    </row>
    <row r="77" spans="1:13">
      <c r="A77" s="58" t="s">
        <v>7</v>
      </c>
      <c r="C77" s="82">
        <v>345</v>
      </c>
      <c r="D77" s="82"/>
      <c r="E77" s="82"/>
      <c r="F77" s="82"/>
      <c r="G77" s="82">
        <f t="shared" si="8"/>
        <v>8367.76</v>
      </c>
      <c r="H77" s="82"/>
      <c r="M77" s="8"/>
    </row>
    <row r="78" spans="1:13">
      <c r="A78" s="58" t="s">
        <v>3</v>
      </c>
      <c r="C78" s="82">
        <v>25380</v>
      </c>
      <c r="D78" s="82"/>
      <c r="E78" s="82">
        <v>1050</v>
      </c>
      <c r="F78" s="82">
        <v>50</v>
      </c>
      <c r="G78" s="82">
        <f>G77+C78-E78-F78</f>
        <v>32647.760000000002</v>
      </c>
      <c r="H78" s="82"/>
    </row>
    <row r="79" spans="1:13">
      <c r="A79" s="58" t="s">
        <v>8</v>
      </c>
      <c r="C79" s="82"/>
      <c r="D79" s="82"/>
      <c r="E79" s="82"/>
      <c r="F79" s="82"/>
      <c r="G79" s="82">
        <f>G78+C79-E79-F79</f>
        <v>32647.760000000002</v>
      </c>
      <c r="H79" s="82"/>
    </row>
    <row r="80" spans="1:13" s="1" customFormat="1">
      <c r="A80" s="53" t="s">
        <v>13</v>
      </c>
      <c r="B80" s="2"/>
      <c r="C80" s="83">
        <f>SUM(C67:C79)</f>
        <v>41447.760000000002</v>
      </c>
      <c r="D80" s="83"/>
      <c r="E80" s="83">
        <f>SUM(E67:E79)</f>
        <v>8550</v>
      </c>
      <c r="F80" s="83">
        <f>SUM(F67:F79)</f>
        <v>250</v>
      </c>
      <c r="G80" s="83">
        <f>C80-E80-F80</f>
        <v>32647.760000000002</v>
      </c>
      <c r="H80" s="83"/>
    </row>
    <row r="81" spans="1:16" s="5" customFormat="1">
      <c r="A81" s="54"/>
      <c r="C81" s="11"/>
      <c r="D81" s="11"/>
      <c r="E81" s="11"/>
      <c r="F81" s="11"/>
      <c r="G81" s="11"/>
      <c r="H81" s="11"/>
    </row>
    <row r="82" spans="1:16">
      <c r="A82" s="51" t="s">
        <v>20</v>
      </c>
      <c r="B82" s="47"/>
      <c r="C82" s="48" t="s">
        <v>39</v>
      </c>
      <c r="D82" s="91"/>
      <c r="E82" s="48" t="s">
        <v>16</v>
      </c>
      <c r="F82" s="49" t="s">
        <v>14</v>
      </c>
      <c r="G82" s="50" t="s">
        <v>0</v>
      </c>
      <c r="H82" s="198"/>
    </row>
    <row r="83" spans="1:16" s="4" customFormat="1">
      <c r="A83" s="57" t="s">
        <v>119</v>
      </c>
      <c r="B83" s="3"/>
      <c r="C83" s="76">
        <v>5006</v>
      </c>
      <c r="D83" s="76"/>
      <c r="E83" s="76"/>
      <c r="F83" s="76"/>
      <c r="G83" s="77">
        <f>C83-E83-F83</f>
        <v>5006</v>
      </c>
      <c r="H83" s="77"/>
      <c r="K83"/>
      <c r="L83"/>
      <c r="M83"/>
      <c r="N83"/>
      <c r="O83"/>
      <c r="P83"/>
    </row>
    <row r="84" spans="1:16">
      <c r="A84" s="57" t="s">
        <v>9</v>
      </c>
      <c r="B84" s="15"/>
      <c r="C84" s="75">
        <v>300</v>
      </c>
      <c r="D84" s="75"/>
      <c r="E84" s="75"/>
      <c r="F84" s="75"/>
      <c r="G84" s="77">
        <f>G83+C84-E84-F84</f>
        <v>5306</v>
      </c>
      <c r="H84" s="77"/>
    </row>
    <row r="85" spans="1:16">
      <c r="A85" s="57" t="s">
        <v>31</v>
      </c>
      <c r="B85" s="15"/>
      <c r="C85" s="75">
        <v>400</v>
      </c>
      <c r="D85" s="75"/>
      <c r="E85" s="75">
        <v>600</v>
      </c>
      <c r="F85" s="75"/>
      <c r="G85" s="77">
        <f t="shared" ref="G85:G95" si="9">G84+C85-E85-F85</f>
        <v>5106</v>
      </c>
      <c r="H85" s="77"/>
    </row>
    <row r="86" spans="1:16">
      <c r="A86" s="57" t="s">
        <v>10</v>
      </c>
      <c r="B86" s="15"/>
      <c r="C86" s="75">
        <v>405</v>
      </c>
      <c r="D86" s="75"/>
      <c r="E86" s="75">
        <v>1650</v>
      </c>
      <c r="F86" s="75"/>
      <c r="G86" s="77">
        <f t="shared" si="9"/>
        <v>3861</v>
      </c>
      <c r="H86" s="77"/>
    </row>
    <row r="87" spans="1:16">
      <c r="A87" s="57" t="s">
        <v>11</v>
      </c>
      <c r="B87" s="15"/>
      <c r="C87" s="75">
        <v>1430</v>
      </c>
      <c r="D87" s="75"/>
      <c r="E87" s="75"/>
      <c r="F87" s="75"/>
      <c r="G87" s="77">
        <f>G86+C87-E87-F87</f>
        <v>5291</v>
      </c>
      <c r="H87" s="77"/>
    </row>
    <row r="88" spans="1:16">
      <c r="A88" s="58" t="s">
        <v>4</v>
      </c>
      <c r="C88" s="77">
        <v>385</v>
      </c>
      <c r="D88" s="77"/>
      <c r="E88" s="77">
        <v>600</v>
      </c>
      <c r="F88" s="77"/>
      <c r="G88" s="77">
        <f t="shared" si="9"/>
        <v>5076</v>
      </c>
      <c r="H88" s="77"/>
    </row>
    <row r="89" spans="1:16">
      <c r="A89" s="58" t="s">
        <v>19</v>
      </c>
      <c r="C89" s="77">
        <v>25</v>
      </c>
      <c r="D89" s="77"/>
      <c r="E89" s="77"/>
      <c r="F89" s="77"/>
      <c r="G89" s="77">
        <f t="shared" si="9"/>
        <v>5101</v>
      </c>
      <c r="H89" s="77"/>
    </row>
    <row r="90" spans="1:16">
      <c r="A90" s="58" t="s">
        <v>5</v>
      </c>
      <c r="C90" s="77">
        <v>350</v>
      </c>
      <c r="D90" s="77"/>
      <c r="E90" s="77"/>
      <c r="F90" s="77"/>
      <c r="G90" s="77">
        <f t="shared" si="9"/>
        <v>5451</v>
      </c>
      <c r="H90" s="77"/>
    </row>
    <row r="91" spans="1:16">
      <c r="A91" s="58" t="s">
        <v>12</v>
      </c>
      <c r="C91" s="77">
        <v>665</v>
      </c>
      <c r="D91" s="77"/>
      <c r="E91" s="77">
        <v>2400</v>
      </c>
      <c r="F91" s="77"/>
      <c r="G91" s="77">
        <f t="shared" si="9"/>
        <v>3716</v>
      </c>
      <c r="H91" s="77"/>
    </row>
    <row r="92" spans="1:16">
      <c r="A92" s="58" t="s">
        <v>1</v>
      </c>
      <c r="C92" s="77">
        <v>75</v>
      </c>
      <c r="D92" s="77"/>
      <c r="E92" s="77"/>
      <c r="F92" s="77"/>
      <c r="G92" s="77">
        <f t="shared" si="9"/>
        <v>3791</v>
      </c>
      <c r="H92" s="77"/>
    </row>
    <row r="93" spans="1:16">
      <c r="A93" s="58" t="s">
        <v>2</v>
      </c>
      <c r="C93" s="77">
        <v>625</v>
      </c>
      <c r="D93" s="77"/>
      <c r="E93" s="77"/>
      <c r="F93" s="77"/>
      <c r="G93" s="77">
        <f t="shared" si="9"/>
        <v>4416</v>
      </c>
      <c r="H93" s="77"/>
    </row>
    <row r="94" spans="1:16">
      <c r="A94" s="58" t="s">
        <v>3</v>
      </c>
      <c r="C94" s="77">
        <v>355</v>
      </c>
      <c r="D94" s="77"/>
      <c r="E94" s="77">
        <v>600</v>
      </c>
      <c r="F94" s="77"/>
      <c r="G94" s="77">
        <f t="shared" si="9"/>
        <v>4171</v>
      </c>
      <c r="H94" s="77"/>
    </row>
    <row r="95" spans="1:16">
      <c r="A95" s="58" t="s">
        <v>8</v>
      </c>
      <c r="C95" s="77"/>
      <c r="D95" s="77"/>
      <c r="E95" s="77"/>
      <c r="F95" s="77"/>
      <c r="G95" s="77">
        <f t="shared" si="9"/>
        <v>4171</v>
      </c>
      <c r="H95" s="77"/>
    </row>
    <row r="96" spans="1:16">
      <c r="A96" s="53" t="s">
        <v>13</v>
      </c>
      <c r="B96" s="2"/>
      <c r="C96" s="78">
        <f>SUM(C83:C95)</f>
        <v>10021</v>
      </c>
      <c r="D96" s="78"/>
      <c r="E96" s="78">
        <f>SUM(E83:E95)</f>
        <v>5850</v>
      </c>
      <c r="F96" s="78">
        <f>SUM(F83:F95)</f>
        <v>0</v>
      </c>
      <c r="G96" s="78">
        <f>C96-E96-F96</f>
        <v>4171</v>
      </c>
      <c r="H96" s="78"/>
      <c r="I96" s="3"/>
      <c r="J96" s="3"/>
    </row>
    <row r="97" spans="1:8" s="3" customFormat="1">
      <c r="A97" s="54"/>
      <c r="B97" s="5"/>
      <c r="C97" s="79"/>
      <c r="D97" s="79"/>
      <c r="E97" s="79"/>
      <c r="F97" s="79"/>
      <c r="G97" s="79"/>
      <c r="H97" s="79"/>
    </row>
    <row r="98" spans="1:8" s="3" customFormat="1">
      <c r="A98" s="51" t="s">
        <v>23</v>
      </c>
      <c r="B98" s="47"/>
      <c r="C98" s="48" t="s">
        <v>39</v>
      </c>
      <c r="D98" s="91"/>
      <c r="E98" s="48" t="s">
        <v>16</v>
      </c>
      <c r="F98" s="49" t="s">
        <v>14</v>
      </c>
      <c r="G98" s="50" t="s">
        <v>0</v>
      </c>
      <c r="H98" s="198"/>
    </row>
    <row r="99" spans="1:8" s="3" customFormat="1">
      <c r="A99" s="57" t="s">
        <v>119</v>
      </c>
      <c r="B99" s="214"/>
      <c r="C99" s="218">
        <v>375</v>
      </c>
      <c r="D99" s="215"/>
      <c r="E99" s="215"/>
      <c r="F99" s="216"/>
      <c r="G99" s="77">
        <f>C99-E99-F99</f>
        <v>375</v>
      </c>
      <c r="H99" s="204"/>
    </row>
    <row r="100" spans="1:8" s="3" customFormat="1">
      <c r="A100" s="57" t="s">
        <v>9</v>
      </c>
      <c r="B100" s="214"/>
      <c r="C100" s="215"/>
      <c r="D100" s="215"/>
      <c r="E100" s="215"/>
      <c r="F100" s="216"/>
      <c r="G100" s="77">
        <f>G99+C100-E100-F100</f>
        <v>375</v>
      </c>
      <c r="H100" s="204"/>
    </row>
    <row r="101" spans="1:8" s="3" customFormat="1">
      <c r="A101" s="57" t="s">
        <v>31</v>
      </c>
      <c r="B101" s="214"/>
      <c r="C101" s="215"/>
      <c r="D101" s="215"/>
      <c r="E101" s="215"/>
      <c r="F101" s="216"/>
      <c r="G101" s="77">
        <f t="shared" ref="G101:G111" si="10">G100+C101-E101-F101</f>
        <v>375</v>
      </c>
      <c r="H101" s="204"/>
    </row>
    <row r="102" spans="1:8" s="3" customFormat="1">
      <c r="A102" s="57" t="s">
        <v>10</v>
      </c>
      <c r="B102" s="214"/>
      <c r="C102" s="215"/>
      <c r="D102" s="215"/>
      <c r="E102" s="215"/>
      <c r="F102" s="216"/>
      <c r="G102" s="77">
        <f t="shared" si="10"/>
        <v>375</v>
      </c>
      <c r="H102" s="204"/>
    </row>
    <row r="103" spans="1:8" s="3" customFormat="1">
      <c r="A103" s="57" t="s">
        <v>11</v>
      </c>
      <c r="B103" s="214"/>
      <c r="C103" s="215"/>
      <c r="D103" s="215"/>
      <c r="E103" s="215"/>
      <c r="F103" s="216"/>
      <c r="G103" s="77">
        <f t="shared" si="10"/>
        <v>375</v>
      </c>
      <c r="H103" s="204"/>
    </row>
    <row r="104" spans="1:8" s="3" customFormat="1">
      <c r="A104" s="58" t="s">
        <v>4</v>
      </c>
      <c r="B104" s="214"/>
      <c r="C104" s="215"/>
      <c r="D104" s="215"/>
      <c r="E104" s="215"/>
      <c r="F104" s="216"/>
      <c r="G104" s="77">
        <f t="shared" si="10"/>
        <v>375</v>
      </c>
      <c r="H104" s="204"/>
    </row>
    <row r="105" spans="1:8" s="3" customFormat="1">
      <c r="A105" s="58" t="s">
        <v>19</v>
      </c>
      <c r="B105" s="214"/>
      <c r="C105" s="215"/>
      <c r="D105" s="215"/>
      <c r="E105" s="215"/>
      <c r="F105" s="216"/>
      <c r="G105" s="77">
        <f t="shared" si="10"/>
        <v>375</v>
      </c>
      <c r="H105" s="204"/>
    </row>
    <row r="106" spans="1:8" s="3" customFormat="1">
      <c r="A106" s="58" t="s">
        <v>5</v>
      </c>
      <c r="B106" s="214"/>
      <c r="C106" s="215"/>
      <c r="D106" s="215"/>
      <c r="E106" s="215"/>
      <c r="F106" s="216"/>
      <c r="G106" s="77">
        <f t="shared" si="10"/>
        <v>375</v>
      </c>
      <c r="H106" s="204"/>
    </row>
    <row r="107" spans="1:8" s="3" customFormat="1">
      <c r="A107" s="58" t="s">
        <v>12</v>
      </c>
      <c r="B107" s="214"/>
      <c r="C107" s="215"/>
      <c r="D107" s="215"/>
      <c r="E107" s="215"/>
      <c r="F107" s="216"/>
      <c r="G107" s="77">
        <f t="shared" si="10"/>
        <v>375</v>
      </c>
      <c r="H107" s="204"/>
    </row>
    <row r="108" spans="1:8" s="3" customFormat="1">
      <c r="A108" s="58" t="s">
        <v>1</v>
      </c>
      <c r="B108" s="214"/>
      <c r="C108" s="215"/>
      <c r="D108" s="215"/>
      <c r="E108" s="215"/>
      <c r="F108" s="216"/>
      <c r="G108" s="77">
        <f t="shared" si="10"/>
        <v>375</v>
      </c>
      <c r="H108" s="204"/>
    </row>
    <row r="109" spans="1:8" s="3" customFormat="1">
      <c r="A109" s="58" t="s">
        <v>2</v>
      </c>
      <c r="B109" s="214"/>
      <c r="C109" s="215"/>
      <c r="D109" s="215"/>
      <c r="E109" s="215"/>
      <c r="F109" s="216"/>
      <c r="G109" s="77">
        <f t="shared" si="10"/>
        <v>375</v>
      </c>
      <c r="H109" s="204"/>
    </row>
    <row r="110" spans="1:8" s="3" customFormat="1">
      <c r="A110" s="58" t="s">
        <v>3</v>
      </c>
      <c r="B110" s="214"/>
      <c r="C110" s="215"/>
      <c r="D110" s="215"/>
      <c r="E110" s="215"/>
      <c r="F110" s="216"/>
      <c r="G110" s="77">
        <f t="shared" si="10"/>
        <v>375</v>
      </c>
      <c r="H110" s="204"/>
    </row>
    <row r="111" spans="1:8" s="3" customFormat="1">
      <c r="A111" s="58" t="s">
        <v>8</v>
      </c>
      <c r="B111" s="5"/>
      <c r="C111" s="217"/>
      <c r="D111" s="217"/>
      <c r="E111" s="217"/>
      <c r="F111" s="217"/>
      <c r="G111" s="77">
        <f t="shared" si="10"/>
        <v>375</v>
      </c>
      <c r="H111" s="79"/>
    </row>
    <row r="112" spans="1:8" s="3" customFormat="1">
      <c r="A112" s="53" t="s">
        <v>13</v>
      </c>
      <c r="B112" s="2"/>
      <c r="C112" s="78">
        <f>SUM(C99:C111)</f>
        <v>375</v>
      </c>
      <c r="D112" s="78"/>
      <c r="E112" s="78">
        <f>SUM(E99:E111)</f>
        <v>0</v>
      </c>
      <c r="F112" s="78">
        <f>SUM(F99:F111)</f>
        <v>0</v>
      </c>
      <c r="G112" s="78">
        <f>C112-E112-F112</f>
        <v>375</v>
      </c>
      <c r="H112" s="78"/>
    </row>
    <row r="113" spans="1:10">
      <c r="A113" s="52"/>
      <c r="F113"/>
      <c r="G113" s="8"/>
      <c r="H113" s="8"/>
      <c r="I113" s="3"/>
      <c r="J113" s="3"/>
    </row>
    <row r="114" spans="1:10">
      <c r="A114" s="51" t="s">
        <v>26</v>
      </c>
      <c r="B114" s="47"/>
      <c r="C114" s="48" t="s">
        <v>39</v>
      </c>
      <c r="D114" s="91"/>
      <c r="E114" s="48" t="s">
        <v>16</v>
      </c>
      <c r="F114" s="49" t="s">
        <v>14</v>
      </c>
      <c r="G114" s="50" t="s">
        <v>0</v>
      </c>
      <c r="H114" s="198"/>
      <c r="I114" s="22"/>
      <c r="J114" s="22"/>
    </row>
    <row r="115" spans="1:10">
      <c r="A115" s="57" t="s">
        <v>119</v>
      </c>
      <c r="B115" s="15"/>
      <c r="C115" s="10"/>
      <c r="D115" s="10"/>
      <c r="E115" s="16"/>
      <c r="F115" s="15"/>
      <c r="G115" s="8">
        <f>C115-E115-F115</f>
        <v>0</v>
      </c>
      <c r="H115" s="8"/>
      <c r="I115" s="22"/>
      <c r="J115" s="22"/>
    </row>
    <row r="116" spans="1:10">
      <c r="A116" s="57" t="s">
        <v>9</v>
      </c>
      <c r="B116" s="15"/>
      <c r="C116" s="10"/>
      <c r="D116" s="10"/>
      <c r="E116" s="16"/>
      <c r="F116" s="15"/>
      <c r="G116" s="10">
        <f>G115+C116-E116-F116</f>
        <v>0</v>
      </c>
      <c r="H116" s="10"/>
      <c r="I116" s="22"/>
      <c r="J116" s="22"/>
    </row>
    <row r="117" spans="1:10">
      <c r="A117" s="57" t="s">
        <v>31</v>
      </c>
      <c r="B117" s="15"/>
      <c r="C117" s="18"/>
      <c r="D117" s="18"/>
      <c r="E117" s="16"/>
      <c r="F117" s="15"/>
      <c r="G117" s="10">
        <f>G115+C117-E117-F117</f>
        <v>0</v>
      </c>
      <c r="H117" s="10"/>
      <c r="I117" s="22"/>
      <c r="J117" s="22"/>
    </row>
    <row r="118" spans="1:10">
      <c r="A118" s="57" t="s">
        <v>10</v>
      </c>
      <c r="B118" s="15"/>
      <c r="C118" s="18"/>
      <c r="D118" s="18"/>
      <c r="E118" s="16"/>
      <c r="F118" s="15"/>
      <c r="G118" s="10">
        <f t="shared" ref="G118:G127" si="11">G117+C118-E118-F118</f>
        <v>0</v>
      </c>
      <c r="H118" s="10"/>
      <c r="I118" s="22"/>
      <c r="J118" s="22"/>
    </row>
    <row r="119" spans="1:10">
      <c r="A119" s="57" t="s">
        <v>11</v>
      </c>
      <c r="B119" s="15"/>
      <c r="C119" s="18"/>
      <c r="D119" s="18"/>
      <c r="E119" s="16"/>
      <c r="F119" s="15"/>
      <c r="G119" s="10">
        <f t="shared" si="11"/>
        <v>0</v>
      </c>
      <c r="H119" s="10"/>
    </row>
    <row r="120" spans="1:10">
      <c r="A120" s="58" t="s">
        <v>4</v>
      </c>
      <c r="B120" s="5"/>
      <c r="C120" s="10"/>
      <c r="D120" s="10"/>
      <c r="E120" s="10"/>
      <c r="F120" s="10"/>
      <c r="G120" s="10">
        <f t="shared" si="11"/>
        <v>0</v>
      </c>
      <c r="H120" s="10"/>
    </row>
    <row r="121" spans="1:10">
      <c r="A121" s="58" t="s">
        <v>19</v>
      </c>
      <c r="B121" s="5"/>
      <c r="C121" s="10"/>
      <c r="D121" s="10"/>
      <c r="E121" s="10"/>
      <c r="F121" s="10"/>
      <c r="G121" s="10">
        <f t="shared" si="11"/>
        <v>0</v>
      </c>
      <c r="H121" s="10"/>
    </row>
    <row r="122" spans="1:10">
      <c r="A122" s="58" t="s">
        <v>5</v>
      </c>
      <c r="B122" s="5"/>
      <c r="C122" s="10">
        <v>7270</v>
      </c>
      <c r="D122" s="10"/>
      <c r="E122" s="10"/>
      <c r="F122" s="10"/>
      <c r="G122" s="10">
        <f t="shared" si="11"/>
        <v>7270</v>
      </c>
      <c r="H122" s="10"/>
    </row>
    <row r="123" spans="1:10">
      <c r="A123" s="58" t="s">
        <v>12</v>
      </c>
      <c r="B123" s="5"/>
      <c r="C123" s="10">
        <v>7746</v>
      </c>
      <c r="D123" s="10"/>
      <c r="E123" s="10"/>
      <c r="F123" s="10"/>
      <c r="G123" s="10">
        <f t="shared" si="11"/>
        <v>15016</v>
      </c>
      <c r="H123" s="10"/>
    </row>
    <row r="124" spans="1:10">
      <c r="A124" s="58" t="s">
        <v>1</v>
      </c>
      <c r="B124" s="5"/>
      <c r="C124" s="10">
        <v>1000</v>
      </c>
      <c r="D124" s="10"/>
      <c r="E124" s="10"/>
      <c r="F124" s="10"/>
      <c r="G124" s="10">
        <f t="shared" si="11"/>
        <v>16016</v>
      </c>
      <c r="H124" s="10"/>
    </row>
    <row r="125" spans="1:10">
      <c r="A125" s="58" t="s">
        <v>2</v>
      </c>
      <c r="B125" s="5"/>
      <c r="C125" s="10"/>
      <c r="D125" s="10"/>
      <c r="E125" s="10">
        <v>16016</v>
      </c>
      <c r="F125" s="10"/>
      <c r="G125" s="10">
        <f t="shared" si="11"/>
        <v>0</v>
      </c>
      <c r="H125" s="10"/>
    </row>
    <row r="126" spans="1:10">
      <c r="A126" s="58" t="s">
        <v>3</v>
      </c>
      <c r="B126" s="5"/>
      <c r="C126" s="10"/>
      <c r="D126" s="10"/>
      <c r="E126" s="10"/>
      <c r="F126" s="10"/>
      <c r="G126" s="10">
        <f t="shared" si="11"/>
        <v>0</v>
      </c>
      <c r="H126" s="10"/>
    </row>
    <row r="127" spans="1:10">
      <c r="A127" s="58" t="s">
        <v>8</v>
      </c>
      <c r="B127" s="5"/>
      <c r="C127" s="10"/>
      <c r="D127" s="10"/>
      <c r="E127" s="10"/>
      <c r="F127" s="10"/>
      <c r="G127" s="10">
        <f t="shared" si="11"/>
        <v>0</v>
      </c>
      <c r="H127" s="10"/>
    </row>
    <row r="128" spans="1:10">
      <c r="A128" s="55" t="s">
        <v>13</v>
      </c>
      <c r="B128" s="19"/>
      <c r="C128" s="20">
        <f>SUM(C115:C127)</f>
        <v>16016</v>
      </c>
      <c r="D128" s="20"/>
      <c r="E128" s="20">
        <f>SUM(E115:E127)</f>
        <v>16016</v>
      </c>
      <c r="F128" s="20">
        <f>SUM(F115:F127)</f>
        <v>0</v>
      </c>
      <c r="G128" s="20">
        <f>C128-E128-F128</f>
        <v>0</v>
      </c>
      <c r="H128" s="20"/>
    </row>
    <row r="129" spans="1:12">
      <c r="A129" s="54"/>
      <c r="B129" s="5"/>
      <c r="C129" s="11"/>
      <c r="D129" s="11"/>
      <c r="E129" s="11"/>
      <c r="F129" s="11"/>
      <c r="G129" s="11"/>
      <c r="H129" s="11"/>
    </row>
    <row r="130" spans="1:12">
      <c r="A130" s="51" t="s">
        <v>27</v>
      </c>
      <c r="B130" s="47"/>
      <c r="C130" s="48" t="s">
        <v>39</v>
      </c>
      <c r="D130" s="91"/>
      <c r="E130" s="48" t="s">
        <v>16</v>
      </c>
      <c r="F130" s="49" t="s">
        <v>14</v>
      </c>
      <c r="G130" s="50" t="s">
        <v>0</v>
      </c>
      <c r="H130" s="198"/>
      <c r="K130" s="23" t="s">
        <v>30</v>
      </c>
      <c r="L130" s="23"/>
    </row>
    <row r="131" spans="1:12">
      <c r="A131" s="57" t="s">
        <v>119</v>
      </c>
      <c r="B131" s="15"/>
      <c r="C131" s="10"/>
      <c r="D131" s="10"/>
      <c r="E131" s="16"/>
      <c r="F131" s="17"/>
      <c r="G131" s="8">
        <f>C131-E131-F131</f>
        <v>0</v>
      </c>
      <c r="H131" s="8"/>
    </row>
    <row r="132" spans="1:12">
      <c r="A132" s="57" t="s">
        <v>9</v>
      </c>
      <c r="B132" s="15"/>
      <c r="C132" s="18"/>
      <c r="D132" s="18"/>
      <c r="E132" s="16"/>
      <c r="F132" s="15"/>
      <c r="G132" s="10">
        <f t="shared" ref="G132:G143" si="12">G131+C132-E132-F132</f>
        <v>0</v>
      </c>
      <c r="H132" s="10"/>
    </row>
    <row r="133" spans="1:12">
      <c r="A133" s="57" t="s">
        <v>31</v>
      </c>
      <c r="B133" s="15"/>
      <c r="C133" s="18"/>
      <c r="D133" s="18"/>
      <c r="E133" s="16"/>
      <c r="F133" s="15"/>
      <c r="G133" s="10">
        <f t="shared" si="12"/>
        <v>0</v>
      </c>
      <c r="H133" s="10"/>
      <c r="I133" s="3"/>
      <c r="J133" s="3"/>
      <c r="K133" s="8"/>
      <c r="L133" s="8"/>
    </row>
    <row r="134" spans="1:12">
      <c r="A134" s="57" t="s">
        <v>10</v>
      </c>
      <c r="B134" s="15"/>
      <c r="C134" s="18">
        <v>75</v>
      </c>
      <c r="D134" s="18"/>
      <c r="E134" s="16"/>
      <c r="F134" s="15"/>
      <c r="G134" s="10">
        <f t="shared" si="12"/>
        <v>75</v>
      </c>
      <c r="H134" s="10"/>
      <c r="I134" s="3"/>
      <c r="J134" s="3"/>
    </row>
    <row r="135" spans="1:12">
      <c r="A135" s="57" t="s">
        <v>11</v>
      </c>
      <c r="B135" s="15"/>
      <c r="C135" s="18">
        <v>37099</v>
      </c>
      <c r="D135" s="18"/>
      <c r="E135" s="16"/>
      <c r="F135" s="15"/>
      <c r="G135" s="10">
        <f t="shared" si="12"/>
        <v>37174</v>
      </c>
      <c r="H135" s="10"/>
      <c r="I135" s="3"/>
      <c r="J135" s="3"/>
    </row>
    <row r="136" spans="1:12">
      <c r="A136" s="58" t="s">
        <v>4</v>
      </c>
      <c r="B136" s="4"/>
      <c r="C136" s="10">
        <v>3662</v>
      </c>
      <c r="D136" s="10"/>
      <c r="E136" s="10"/>
      <c r="F136" s="10"/>
      <c r="G136" s="10">
        <f t="shared" si="12"/>
        <v>40836</v>
      </c>
      <c r="H136" s="10"/>
      <c r="I136" s="3"/>
      <c r="J136" s="3"/>
    </row>
    <row r="137" spans="1:12">
      <c r="A137" s="58" t="s">
        <v>19</v>
      </c>
      <c r="B137" s="4"/>
      <c r="C137" s="10"/>
      <c r="D137" s="10"/>
      <c r="E137" s="10">
        <v>40836</v>
      </c>
      <c r="F137" s="10"/>
      <c r="G137" s="10">
        <f t="shared" si="12"/>
        <v>0</v>
      </c>
      <c r="H137" s="10"/>
      <c r="I137" s="3"/>
      <c r="J137" s="3"/>
    </row>
    <row r="138" spans="1:12">
      <c r="A138" s="58" t="s">
        <v>5</v>
      </c>
      <c r="B138" s="4"/>
      <c r="C138" s="10"/>
      <c r="D138" s="10"/>
      <c r="E138" s="10"/>
      <c r="F138" s="10"/>
      <c r="G138" s="10">
        <f t="shared" si="12"/>
        <v>0</v>
      </c>
      <c r="H138" s="10"/>
      <c r="I138" s="3"/>
      <c r="J138" s="3"/>
    </row>
    <row r="139" spans="1:12">
      <c r="A139" s="58" t="s">
        <v>12</v>
      </c>
      <c r="B139" s="4"/>
      <c r="C139" s="10"/>
      <c r="D139" s="10"/>
      <c r="E139" s="10"/>
      <c r="F139" s="10"/>
      <c r="G139" s="10">
        <f t="shared" si="12"/>
        <v>0</v>
      </c>
      <c r="H139" s="10"/>
      <c r="I139" s="3"/>
      <c r="J139" s="3"/>
    </row>
    <row r="140" spans="1:12">
      <c r="A140" s="58" t="s">
        <v>1</v>
      </c>
      <c r="B140" s="4"/>
      <c r="C140" s="10"/>
      <c r="D140" s="10"/>
      <c r="E140" s="10"/>
      <c r="F140" s="10"/>
      <c r="G140" s="10">
        <f t="shared" si="12"/>
        <v>0</v>
      </c>
      <c r="H140" s="10"/>
      <c r="I140" s="3"/>
      <c r="J140" s="3"/>
    </row>
    <row r="141" spans="1:12">
      <c r="A141" s="58" t="s">
        <v>2</v>
      </c>
      <c r="B141" s="4"/>
      <c r="C141" s="10"/>
      <c r="D141" s="10"/>
      <c r="E141" s="10"/>
      <c r="F141" s="10"/>
      <c r="G141" s="10">
        <f t="shared" si="12"/>
        <v>0</v>
      </c>
      <c r="H141" s="10"/>
      <c r="I141" s="3"/>
      <c r="J141" s="3"/>
    </row>
    <row r="142" spans="1:12">
      <c r="A142" s="58" t="s">
        <v>3</v>
      </c>
      <c r="B142" s="4"/>
      <c r="C142" s="10"/>
      <c r="D142" s="10"/>
      <c r="E142" s="10"/>
      <c r="F142" s="10"/>
      <c r="G142" s="10">
        <f t="shared" si="12"/>
        <v>0</v>
      </c>
      <c r="H142" s="10"/>
      <c r="I142" s="3"/>
      <c r="J142" s="3"/>
    </row>
    <row r="143" spans="1:12">
      <c r="A143" s="58" t="s">
        <v>8</v>
      </c>
      <c r="B143" s="4"/>
      <c r="C143" s="10"/>
      <c r="D143" s="10"/>
      <c r="E143" s="10"/>
      <c r="F143" s="10"/>
      <c r="G143" s="10">
        <f t="shared" si="12"/>
        <v>0</v>
      </c>
      <c r="H143" s="10"/>
      <c r="I143" s="3"/>
      <c r="J143" s="3"/>
    </row>
    <row r="144" spans="1:12">
      <c r="A144" s="55" t="s">
        <v>13</v>
      </c>
      <c r="B144" s="19"/>
      <c r="C144" s="20">
        <f>SUM(C131:C143)</f>
        <v>40836</v>
      </c>
      <c r="D144" s="20"/>
      <c r="E144" s="20">
        <f>SUM(E131:E143)</f>
        <v>40836</v>
      </c>
      <c r="F144" s="20">
        <f>SUM(F131:F143)</f>
        <v>0</v>
      </c>
      <c r="G144" s="20">
        <f>C144-E144-F144</f>
        <v>0</v>
      </c>
      <c r="H144" s="20"/>
      <c r="I144" s="3"/>
      <c r="J144" s="3"/>
    </row>
    <row r="145" spans="1:12">
      <c r="A145" s="54"/>
      <c r="B145" s="5"/>
      <c r="C145" s="11"/>
      <c r="D145" s="11"/>
      <c r="E145" s="11"/>
      <c r="F145" s="11"/>
      <c r="G145" s="11"/>
      <c r="H145" s="11"/>
      <c r="I145" s="3"/>
      <c r="J145" s="3"/>
    </row>
    <row r="146" spans="1:12">
      <c r="A146" s="51" t="s">
        <v>28</v>
      </c>
      <c r="B146" s="47"/>
      <c r="C146" s="48" t="s">
        <v>39</v>
      </c>
      <c r="D146" s="91"/>
      <c r="E146" s="48" t="s">
        <v>16</v>
      </c>
      <c r="F146" s="49" t="s">
        <v>14</v>
      </c>
      <c r="G146" s="50" t="s">
        <v>0</v>
      </c>
      <c r="H146" s="198"/>
      <c r="I146" s="3"/>
      <c r="J146" s="3"/>
      <c r="K146" s="23" t="s">
        <v>30</v>
      </c>
      <c r="L146" s="23"/>
    </row>
    <row r="147" spans="1:12">
      <c r="A147" s="57" t="s">
        <v>9</v>
      </c>
      <c r="B147" s="15"/>
      <c r="C147" s="18">
        <v>8247.9599999999991</v>
      </c>
      <c r="D147" s="18"/>
      <c r="E147" s="18">
        <v>8247.9599999999991</v>
      </c>
      <c r="F147" s="15"/>
      <c r="G147" s="10">
        <f>+C147-E147-F147</f>
        <v>0</v>
      </c>
      <c r="H147" s="10"/>
      <c r="I147" s="4"/>
      <c r="J147" s="4"/>
    </row>
    <row r="148" spans="1:12">
      <c r="A148" s="57" t="s">
        <v>31</v>
      </c>
      <c r="B148" s="15"/>
      <c r="C148" s="18">
        <v>7653.38</v>
      </c>
      <c r="D148" s="18"/>
      <c r="E148" s="18">
        <v>7653.38</v>
      </c>
      <c r="F148" s="15"/>
      <c r="G148" s="10">
        <f t="shared" ref="G148:G158" si="13">G147+C148-E148-F148</f>
        <v>0</v>
      </c>
      <c r="H148" s="10"/>
      <c r="I148" s="4"/>
      <c r="J148" s="4"/>
    </row>
    <row r="149" spans="1:12">
      <c r="A149" s="57" t="s">
        <v>10</v>
      </c>
      <c r="B149" s="15"/>
      <c r="C149" s="18">
        <v>9812.76</v>
      </c>
      <c r="D149" s="18"/>
      <c r="E149" s="18">
        <v>9812.76</v>
      </c>
      <c r="F149" s="15"/>
      <c r="G149" s="10">
        <f t="shared" si="13"/>
        <v>0</v>
      </c>
      <c r="H149" s="10"/>
      <c r="I149" s="4"/>
      <c r="J149" s="4"/>
    </row>
    <row r="150" spans="1:12">
      <c r="A150" s="57" t="s">
        <v>11</v>
      </c>
      <c r="B150" s="15"/>
      <c r="C150" s="18">
        <v>11253.58</v>
      </c>
      <c r="D150" s="18"/>
      <c r="E150" s="18">
        <v>11253.58</v>
      </c>
      <c r="F150" s="15"/>
      <c r="G150" s="10">
        <f t="shared" si="13"/>
        <v>0</v>
      </c>
      <c r="H150" s="10"/>
      <c r="I150" s="4"/>
      <c r="J150" s="4"/>
    </row>
    <row r="151" spans="1:12">
      <c r="A151" s="58" t="s">
        <v>4</v>
      </c>
      <c r="B151" s="5"/>
      <c r="C151" s="10">
        <v>7423.64</v>
      </c>
      <c r="D151" s="10"/>
      <c r="E151" s="10">
        <v>7423.64</v>
      </c>
      <c r="F151" s="11"/>
      <c r="G151" s="10">
        <f t="shared" si="13"/>
        <v>0</v>
      </c>
      <c r="H151" s="10"/>
      <c r="I151" s="4"/>
      <c r="J151" s="4"/>
    </row>
    <row r="152" spans="1:12">
      <c r="A152" s="58" t="s">
        <v>19</v>
      </c>
      <c r="B152" s="5"/>
      <c r="C152" s="10">
        <v>7780.06</v>
      </c>
      <c r="D152" s="10"/>
      <c r="E152" s="10">
        <v>7780.06</v>
      </c>
      <c r="F152" s="11"/>
      <c r="G152" s="10">
        <f t="shared" si="13"/>
        <v>0</v>
      </c>
      <c r="H152" s="10"/>
      <c r="I152" s="4"/>
      <c r="J152" s="4"/>
    </row>
    <row r="153" spans="1:12">
      <c r="A153" s="58" t="s">
        <v>5</v>
      </c>
      <c r="B153" s="5"/>
      <c r="C153" s="10">
        <v>8147.77</v>
      </c>
      <c r="D153" s="10"/>
      <c r="E153" s="10">
        <v>8147.77</v>
      </c>
      <c r="F153" s="11"/>
      <c r="G153" s="10">
        <f>G152+C153-E153-F153</f>
        <v>0</v>
      </c>
      <c r="H153" s="10"/>
      <c r="I153" s="4"/>
      <c r="J153" s="4"/>
    </row>
    <row r="154" spans="1:12">
      <c r="A154" s="58" t="s">
        <v>12</v>
      </c>
      <c r="B154" s="5"/>
      <c r="C154" s="10">
        <v>9273.77</v>
      </c>
      <c r="D154" s="10"/>
      <c r="E154" s="10">
        <v>9273.77</v>
      </c>
      <c r="F154" s="11"/>
      <c r="G154" s="10">
        <f t="shared" si="13"/>
        <v>0</v>
      </c>
      <c r="H154" s="10"/>
      <c r="I154" s="4"/>
      <c r="J154" s="4"/>
    </row>
    <row r="155" spans="1:12">
      <c r="A155" s="58" t="s">
        <v>1</v>
      </c>
      <c r="B155" s="5"/>
      <c r="C155" s="10">
        <v>12173.69</v>
      </c>
      <c r="D155" s="10"/>
      <c r="E155" s="10">
        <v>12173.69</v>
      </c>
      <c r="F155" s="11"/>
      <c r="G155" s="10">
        <f t="shared" si="13"/>
        <v>0</v>
      </c>
      <c r="H155" s="10"/>
      <c r="I155" s="4"/>
      <c r="J155" s="4"/>
    </row>
    <row r="156" spans="1:12">
      <c r="A156" s="58" t="s">
        <v>2</v>
      </c>
      <c r="B156" s="5"/>
      <c r="C156" s="10">
        <v>8867.25</v>
      </c>
      <c r="D156" s="10"/>
      <c r="E156" s="10">
        <v>8867.25</v>
      </c>
      <c r="F156" s="11"/>
      <c r="G156" s="10">
        <f t="shared" si="13"/>
        <v>0</v>
      </c>
      <c r="H156" s="10"/>
      <c r="I156" s="4"/>
      <c r="J156" s="4"/>
    </row>
    <row r="157" spans="1:12">
      <c r="A157" s="58" t="s">
        <v>3</v>
      </c>
      <c r="B157" s="5"/>
      <c r="C157" s="10">
        <v>7737.03</v>
      </c>
      <c r="D157" s="10"/>
      <c r="E157" s="10">
        <v>7737.03</v>
      </c>
      <c r="F157" s="11"/>
      <c r="G157" s="10">
        <f t="shared" si="13"/>
        <v>0</v>
      </c>
      <c r="H157" s="10"/>
      <c r="I157" s="4"/>
      <c r="J157" s="4"/>
    </row>
    <row r="158" spans="1:12">
      <c r="A158" s="58" t="s">
        <v>8</v>
      </c>
      <c r="B158" s="5"/>
      <c r="C158" s="10"/>
      <c r="D158" s="10"/>
      <c r="E158" s="10"/>
      <c r="F158" s="11"/>
      <c r="G158" s="10">
        <f t="shared" si="13"/>
        <v>0</v>
      </c>
      <c r="H158" s="10"/>
      <c r="I158" s="4"/>
      <c r="J158" s="4"/>
    </row>
    <row r="159" spans="1:12">
      <c r="A159" s="55" t="s">
        <v>13</v>
      </c>
      <c r="B159" s="19"/>
      <c r="C159" s="20">
        <f>SUM(C147:C158)</f>
        <v>98370.89</v>
      </c>
      <c r="D159" s="20"/>
      <c r="E159" s="20">
        <f>SUM(E147:E158)</f>
        <v>98370.89</v>
      </c>
      <c r="F159" s="20">
        <f>SUM(F147:F158)</f>
        <v>0</v>
      </c>
      <c r="G159" s="20">
        <f>C159-E159-F159</f>
        <v>0</v>
      </c>
      <c r="H159" s="20"/>
    </row>
    <row r="160" spans="1:12" s="3" customFormat="1">
      <c r="A160" s="59"/>
      <c r="B160" s="60"/>
      <c r="C160" s="61"/>
      <c r="D160" s="61"/>
      <c r="E160" s="61"/>
      <c r="F160" s="61"/>
      <c r="G160" s="61"/>
      <c r="H160" s="61"/>
    </row>
    <row r="161" spans="1:8">
      <c r="A161" s="51" t="s">
        <v>33</v>
      </c>
      <c r="B161" s="47"/>
      <c r="C161" s="48" t="s">
        <v>39</v>
      </c>
      <c r="D161" s="91"/>
      <c r="E161" s="48" t="s">
        <v>16</v>
      </c>
      <c r="F161" s="49" t="s">
        <v>14</v>
      </c>
      <c r="G161" s="50" t="s">
        <v>0</v>
      </c>
      <c r="H161" s="198"/>
    </row>
    <row r="162" spans="1:8">
      <c r="A162" s="57" t="s">
        <v>9</v>
      </c>
      <c r="B162" s="15"/>
      <c r="C162" s="18">
        <v>1237.2</v>
      </c>
      <c r="D162" s="18"/>
      <c r="E162" s="18">
        <v>1237.2</v>
      </c>
      <c r="F162" s="15"/>
      <c r="G162" s="10">
        <f>+C162-E162-F162</f>
        <v>0</v>
      </c>
      <c r="H162" s="10"/>
    </row>
    <row r="163" spans="1:8">
      <c r="A163" s="57" t="s">
        <v>31</v>
      </c>
      <c r="B163" s="15"/>
      <c r="C163" s="18">
        <v>1148.01</v>
      </c>
      <c r="D163" s="18"/>
      <c r="E163" s="18">
        <v>1148.01</v>
      </c>
      <c r="F163" s="15"/>
      <c r="G163" s="10">
        <f t="shared" ref="G163:G173" si="14">G162+C163-E163-F163</f>
        <v>0</v>
      </c>
      <c r="H163" s="10"/>
    </row>
    <row r="164" spans="1:8">
      <c r="A164" s="57" t="s">
        <v>10</v>
      </c>
      <c r="B164" s="15"/>
      <c r="C164" s="18">
        <v>1471.92</v>
      </c>
      <c r="D164" s="18"/>
      <c r="E164" s="18">
        <v>1471.92</v>
      </c>
      <c r="F164" s="15"/>
      <c r="G164" s="10">
        <f t="shared" si="14"/>
        <v>0</v>
      </c>
      <c r="H164" s="10"/>
    </row>
    <row r="165" spans="1:8">
      <c r="A165" s="57" t="s">
        <v>11</v>
      </c>
      <c r="B165" s="15"/>
      <c r="C165" s="18">
        <v>1688.04</v>
      </c>
      <c r="D165" s="18"/>
      <c r="E165" s="18">
        <v>1688.04</v>
      </c>
      <c r="F165" s="15"/>
      <c r="G165" s="10">
        <f t="shared" si="14"/>
        <v>0</v>
      </c>
      <c r="H165" s="10"/>
    </row>
    <row r="166" spans="1:8">
      <c r="A166" s="58" t="s">
        <v>4</v>
      </c>
      <c r="B166" s="4"/>
      <c r="C166" s="10">
        <v>1113.55</v>
      </c>
      <c r="D166" s="10"/>
      <c r="E166" s="10">
        <v>1113.55</v>
      </c>
      <c r="F166" s="10"/>
      <c r="G166" s="10">
        <f>G165+C166-E166-F166</f>
        <v>0</v>
      </c>
      <c r="H166" s="10"/>
    </row>
    <row r="167" spans="1:8">
      <c r="A167" s="58" t="s">
        <v>19</v>
      </c>
      <c r="B167" s="4"/>
      <c r="C167" s="10">
        <v>1167.01</v>
      </c>
      <c r="D167" s="10"/>
      <c r="E167" s="10">
        <v>1167.01</v>
      </c>
      <c r="F167" s="10"/>
      <c r="G167" s="10">
        <f t="shared" si="14"/>
        <v>0</v>
      </c>
      <c r="H167" s="10"/>
    </row>
    <row r="168" spans="1:8" ht="15" customHeight="1">
      <c r="A168" s="58" t="s">
        <v>5</v>
      </c>
      <c r="B168" s="4"/>
      <c r="C168" s="10">
        <v>1222.1600000000001</v>
      </c>
      <c r="D168" s="10"/>
      <c r="E168" s="10">
        <v>1222.1600000000001</v>
      </c>
      <c r="F168" s="10"/>
      <c r="G168" s="10">
        <f t="shared" si="14"/>
        <v>0</v>
      </c>
      <c r="H168" s="10"/>
    </row>
    <row r="169" spans="1:8" ht="15" customHeight="1">
      <c r="A169" s="58" t="s">
        <v>12</v>
      </c>
      <c r="B169" s="4"/>
      <c r="C169" s="10">
        <v>1391.07</v>
      </c>
      <c r="D169" s="10"/>
      <c r="E169" s="10">
        <v>1391.07</v>
      </c>
      <c r="F169" s="10"/>
      <c r="G169" s="10">
        <f t="shared" si="14"/>
        <v>0</v>
      </c>
      <c r="H169" s="10"/>
    </row>
    <row r="170" spans="1:8" ht="15" customHeight="1">
      <c r="A170" s="58" t="s">
        <v>1</v>
      </c>
      <c r="B170" s="4"/>
      <c r="C170" s="10">
        <v>1826.05</v>
      </c>
      <c r="D170" s="10"/>
      <c r="E170" s="10">
        <v>1826.05</v>
      </c>
      <c r="F170" s="10"/>
      <c r="G170" s="10">
        <f t="shared" si="14"/>
        <v>0</v>
      </c>
      <c r="H170" s="10"/>
    </row>
    <row r="171" spans="1:8" ht="15" customHeight="1">
      <c r="A171" s="58" t="s">
        <v>2</v>
      </c>
      <c r="B171" s="4"/>
      <c r="C171" s="10">
        <v>1330.09</v>
      </c>
      <c r="D171" s="10"/>
      <c r="E171" s="10">
        <v>1330.09</v>
      </c>
      <c r="F171" s="10"/>
      <c r="G171" s="10">
        <f t="shared" si="14"/>
        <v>0</v>
      </c>
      <c r="H171" s="10"/>
    </row>
    <row r="172" spans="1:8" ht="15" customHeight="1">
      <c r="A172" s="58" t="s">
        <v>3</v>
      </c>
      <c r="B172" s="4"/>
      <c r="C172" s="10">
        <v>1160.55</v>
      </c>
      <c r="D172" s="10"/>
      <c r="E172" s="10">
        <v>1160.55</v>
      </c>
      <c r="F172" s="10"/>
      <c r="G172" s="10">
        <f t="shared" si="14"/>
        <v>0</v>
      </c>
      <c r="H172" s="10"/>
    </row>
    <row r="173" spans="1:8" ht="15" customHeight="1">
      <c r="A173" s="58" t="s">
        <v>8</v>
      </c>
      <c r="B173" s="4"/>
      <c r="C173" s="10"/>
      <c r="D173" s="10"/>
      <c r="E173" s="10"/>
      <c r="F173" s="10"/>
      <c r="G173" s="10">
        <f t="shared" si="14"/>
        <v>0</v>
      </c>
      <c r="H173" s="10"/>
    </row>
    <row r="174" spans="1:8" ht="15" customHeight="1">
      <c r="A174" s="55" t="s">
        <v>13</v>
      </c>
      <c r="B174" s="19"/>
      <c r="C174" s="20">
        <f>SUM(C162:C173)</f>
        <v>14755.65</v>
      </c>
      <c r="D174" s="20"/>
      <c r="E174" s="20">
        <f>SUM(E162:E173)</f>
        <v>14755.65</v>
      </c>
      <c r="F174" s="20">
        <f>SUM(F162:F173)</f>
        <v>0</v>
      </c>
      <c r="G174" s="20">
        <f>C174-E174-F174</f>
        <v>0</v>
      </c>
      <c r="H174" s="20"/>
    </row>
    <row r="175" spans="1:8" s="5" customFormat="1" ht="15" customHeight="1">
      <c r="A175" s="54"/>
      <c r="C175" s="11"/>
      <c r="D175" s="11"/>
      <c r="E175" s="11"/>
      <c r="F175" s="11"/>
      <c r="G175" s="11"/>
      <c r="H175" s="11"/>
    </row>
    <row r="176" spans="1:8" s="5" customFormat="1" ht="15" customHeight="1">
      <c r="A176" s="51" t="s">
        <v>115</v>
      </c>
      <c r="B176" s="47"/>
      <c r="C176" s="48" t="s">
        <v>39</v>
      </c>
      <c r="D176" s="91"/>
      <c r="E176" s="48" t="s">
        <v>16</v>
      </c>
      <c r="F176" s="49" t="s">
        <v>14</v>
      </c>
      <c r="G176" s="50" t="s">
        <v>0</v>
      </c>
      <c r="H176" s="198"/>
    </row>
    <row r="177" spans="1:8" s="5" customFormat="1" ht="15" customHeight="1">
      <c r="A177" s="57" t="s">
        <v>119</v>
      </c>
      <c r="B177" s="15"/>
      <c r="C177" s="10">
        <v>1035.8900000000001</v>
      </c>
      <c r="D177" s="10"/>
      <c r="E177" s="16"/>
      <c r="F177" s="17"/>
      <c r="G177" s="8">
        <f>C177-E177-F177</f>
        <v>1035.8900000000001</v>
      </c>
      <c r="H177" s="204"/>
    </row>
    <row r="178" spans="1:8" s="5" customFormat="1" ht="15" customHeight="1">
      <c r="A178" s="57" t="s">
        <v>9</v>
      </c>
      <c r="B178" s="15"/>
      <c r="C178" s="18"/>
      <c r="D178" s="18"/>
      <c r="E178" s="18"/>
      <c r="F178" s="210"/>
      <c r="G178" s="77">
        <f t="shared" ref="G178:G189" si="15">G177+C178-E178-F178</f>
        <v>1035.8900000000001</v>
      </c>
      <c r="H178" s="204"/>
    </row>
    <row r="179" spans="1:8" s="5" customFormat="1" ht="15" customHeight="1">
      <c r="A179" s="57" t="s">
        <v>31</v>
      </c>
      <c r="B179" s="15"/>
      <c r="C179" s="18"/>
      <c r="D179" s="18"/>
      <c r="E179" s="18">
        <v>500</v>
      </c>
      <c r="F179" s="210"/>
      <c r="G179" s="77">
        <f t="shared" si="15"/>
        <v>535.8900000000001</v>
      </c>
      <c r="H179" s="204"/>
    </row>
    <row r="180" spans="1:8" s="5" customFormat="1" ht="15" customHeight="1">
      <c r="A180" s="57" t="s">
        <v>10</v>
      </c>
      <c r="B180" s="15"/>
      <c r="C180" s="18"/>
      <c r="D180" s="18"/>
      <c r="E180" s="18">
        <v>19</v>
      </c>
      <c r="F180" s="210"/>
      <c r="G180" s="77">
        <f t="shared" si="15"/>
        <v>516.8900000000001</v>
      </c>
      <c r="H180" s="204"/>
    </row>
    <row r="181" spans="1:8" s="5" customFormat="1" ht="15" customHeight="1">
      <c r="A181" s="57" t="s">
        <v>11</v>
      </c>
      <c r="B181" s="15"/>
      <c r="C181" s="18"/>
      <c r="D181" s="18"/>
      <c r="E181" s="18">
        <v>32.770000000000003</v>
      </c>
      <c r="F181" s="210"/>
      <c r="G181" s="77">
        <f t="shared" si="15"/>
        <v>484.12000000000012</v>
      </c>
      <c r="H181" s="204"/>
    </row>
    <row r="182" spans="1:8" s="5" customFormat="1" ht="15" customHeight="1">
      <c r="A182" s="58" t="s">
        <v>4</v>
      </c>
      <c r="B182" s="4"/>
      <c r="C182" s="10"/>
      <c r="D182" s="10"/>
      <c r="E182" s="10">
        <v>484.12</v>
      </c>
      <c r="F182" s="211"/>
      <c r="G182" s="77">
        <f t="shared" si="15"/>
        <v>1.1368683772161603E-13</v>
      </c>
      <c r="H182" s="204"/>
    </row>
    <row r="183" spans="1:8" s="5" customFormat="1" ht="15" customHeight="1">
      <c r="A183" s="58" t="s">
        <v>19</v>
      </c>
      <c r="B183" s="4"/>
      <c r="C183" s="10"/>
      <c r="D183" s="10"/>
      <c r="E183" s="10"/>
      <c r="F183" s="211"/>
      <c r="G183" s="77">
        <f t="shared" si="15"/>
        <v>1.1368683772161603E-13</v>
      </c>
      <c r="H183" s="204"/>
    </row>
    <row r="184" spans="1:8" s="5" customFormat="1" ht="15" customHeight="1">
      <c r="A184" s="58" t="s">
        <v>5</v>
      </c>
      <c r="B184" s="4"/>
      <c r="C184" s="10"/>
      <c r="D184" s="10"/>
      <c r="E184" s="10"/>
      <c r="F184" s="211"/>
      <c r="G184" s="77">
        <f t="shared" si="15"/>
        <v>1.1368683772161603E-13</v>
      </c>
      <c r="H184" s="11"/>
    </row>
    <row r="185" spans="1:8" s="5" customFormat="1" ht="15" customHeight="1">
      <c r="A185" s="58" t="s">
        <v>12</v>
      </c>
      <c r="B185" s="4"/>
      <c r="C185" s="10"/>
      <c r="D185" s="10"/>
      <c r="E185" s="10"/>
      <c r="F185" s="211"/>
      <c r="G185" s="77">
        <f t="shared" si="15"/>
        <v>1.1368683772161603E-13</v>
      </c>
      <c r="H185" s="11"/>
    </row>
    <row r="186" spans="1:8" s="5" customFormat="1" ht="15" customHeight="1">
      <c r="A186" s="58" t="s">
        <v>1</v>
      </c>
      <c r="B186" s="4"/>
      <c r="C186" s="10"/>
      <c r="D186" s="10"/>
      <c r="E186" s="10"/>
      <c r="F186" s="211"/>
      <c r="G186" s="77">
        <f t="shared" si="15"/>
        <v>1.1368683772161603E-13</v>
      </c>
      <c r="H186" s="11"/>
    </row>
    <row r="187" spans="1:8" s="5" customFormat="1" ht="15" customHeight="1">
      <c r="A187" s="58" t="s">
        <v>2</v>
      </c>
      <c r="B187" s="4"/>
      <c r="C187" s="10"/>
      <c r="D187" s="10"/>
      <c r="E187" s="10"/>
      <c r="F187" s="211"/>
      <c r="G187" s="77">
        <f t="shared" si="15"/>
        <v>1.1368683772161603E-13</v>
      </c>
      <c r="H187" s="11"/>
    </row>
    <row r="188" spans="1:8" s="5" customFormat="1" ht="15" customHeight="1">
      <c r="A188" s="58" t="s">
        <v>3</v>
      </c>
      <c r="B188" s="4"/>
      <c r="C188" s="10"/>
      <c r="D188" s="10"/>
      <c r="E188" s="10"/>
      <c r="F188" s="211"/>
      <c r="G188" s="77">
        <f t="shared" si="15"/>
        <v>1.1368683772161603E-13</v>
      </c>
      <c r="H188" s="11"/>
    </row>
    <row r="189" spans="1:8" s="5" customFormat="1" ht="15" customHeight="1">
      <c r="A189" s="58" t="s">
        <v>8</v>
      </c>
      <c r="B189" s="4"/>
      <c r="C189" s="10"/>
      <c r="D189" s="10"/>
      <c r="E189" s="10"/>
      <c r="F189" s="211"/>
      <c r="G189" s="77">
        <f t="shared" si="15"/>
        <v>1.1368683772161603E-13</v>
      </c>
      <c r="H189" s="11"/>
    </row>
    <row r="190" spans="1:8" s="5" customFormat="1" ht="15" customHeight="1">
      <c r="A190" s="55" t="s">
        <v>13</v>
      </c>
      <c r="B190" s="19"/>
      <c r="C190" s="20">
        <f>SUM(C177:C189)</f>
        <v>1035.8900000000001</v>
      </c>
      <c r="D190" s="20"/>
      <c r="E190" s="20">
        <f>SUM(E178:E189)</f>
        <v>1035.8899999999999</v>
      </c>
      <c r="F190" s="20">
        <f>SUM(F178:F189)</f>
        <v>0</v>
      </c>
      <c r="G190" s="78">
        <f>C190-E190-F190</f>
        <v>2.2737367544323206E-13</v>
      </c>
      <c r="H190" s="20"/>
    </row>
    <row r="191" spans="1:8" s="5" customFormat="1" ht="15" customHeight="1">
      <c r="A191" s="58"/>
      <c r="C191" s="11"/>
      <c r="D191" s="11"/>
      <c r="E191" s="11"/>
      <c r="F191" s="11"/>
      <c r="G191" s="11"/>
      <c r="H191" s="11"/>
    </row>
    <row r="192" spans="1:8" s="5" customFormat="1" ht="15" customHeight="1">
      <c r="A192" s="51" t="s">
        <v>117</v>
      </c>
      <c r="B192" s="47"/>
      <c r="C192" s="48" t="s">
        <v>39</v>
      </c>
      <c r="D192" s="91"/>
      <c r="E192" s="48" t="s">
        <v>16</v>
      </c>
      <c r="F192" s="49" t="s">
        <v>14</v>
      </c>
      <c r="G192" s="50" t="s">
        <v>0</v>
      </c>
      <c r="H192" s="198"/>
    </row>
    <row r="193" spans="1:8" s="5" customFormat="1" ht="15" customHeight="1">
      <c r="A193" s="223" t="s">
        <v>120</v>
      </c>
      <c r="B193" s="214"/>
      <c r="C193" s="10">
        <v>5245.02</v>
      </c>
      <c r="D193" s="10"/>
      <c r="E193" s="16"/>
      <c r="F193" s="17"/>
      <c r="G193" s="8">
        <f>C193-E193-F193</f>
        <v>5245.02</v>
      </c>
      <c r="H193" s="204"/>
    </row>
    <row r="194" spans="1:8" s="5" customFormat="1" ht="15" customHeight="1">
      <c r="A194" s="57" t="s">
        <v>9</v>
      </c>
      <c r="B194" s="15"/>
      <c r="C194" s="18">
        <v>9237</v>
      </c>
      <c r="D194" s="18"/>
      <c r="E194" s="18"/>
      <c r="F194" s="15"/>
      <c r="G194" s="77">
        <f t="shared" ref="G194:G205" si="16">G193+C194-E194-F194</f>
        <v>14482.02</v>
      </c>
      <c r="H194" s="204"/>
    </row>
    <row r="195" spans="1:8" s="5" customFormat="1" ht="15" customHeight="1">
      <c r="A195" s="57" t="s">
        <v>31</v>
      </c>
      <c r="B195" s="15"/>
      <c r="C195" s="18">
        <v>783</v>
      </c>
      <c r="D195" s="18"/>
      <c r="E195" s="18">
        <v>444.95</v>
      </c>
      <c r="F195" s="15"/>
      <c r="G195" s="77">
        <f t="shared" si="16"/>
        <v>14820.07</v>
      </c>
      <c r="H195" s="204"/>
    </row>
    <row r="196" spans="1:8" s="5" customFormat="1" ht="15" customHeight="1">
      <c r="A196" s="57" t="s">
        <v>10</v>
      </c>
      <c r="B196" s="15"/>
      <c r="C196" s="18">
        <v>50</v>
      </c>
      <c r="D196" s="18"/>
      <c r="E196" s="18">
        <v>426.22</v>
      </c>
      <c r="F196" s="15"/>
      <c r="G196" s="77">
        <f t="shared" si="16"/>
        <v>14443.85</v>
      </c>
      <c r="H196" s="204"/>
    </row>
    <row r="197" spans="1:8" s="5" customFormat="1" ht="15" customHeight="1">
      <c r="A197" s="57" t="s">
        <v>11</v>
      </c>
      <c r="B197" s="15"/>
      <c r="C197" s="18">
        <v>40</v>
      </c>
      <c r="D197" s="18"/>
      <c r="E197" s="18">
        <v>360.36</v>
      </c>
      <c r="F197" s="15"/>
      <c r="G197" s="77">
        <f t="shared" si="16"/>
        <v>14123.49</v>
      </c>
      <c r="H197" s="204"/>
    </row>
    <row r="198" spans="1:8" s="5" customFormat="1" ht="15" customHeight="1">
      <c r="A198" s="58" t="s">
        <v>4</v>
      </c>
      <c r="B198" s="4"/>
      <c r="C198" s="10">
        <v>75</v>
      </c>
      <c r="D198" s="10"/>
      <c r="E198" s="10"/>
      <c r="F198" s="10"/>
      <c r="G198" s="77">
        <f t="shared" si="16"/>
        <v>14198.49</v>
      </c>
      <c r="H198" s="204"/>
    </row>
    <row r="199" spans="1:8" s="5" customFormat="1" ht="15" customHeight="1">
      <c r="A199" s="58" t="s">
        <v>19</v>
      </c>
      <c r="B199" s="4"/>
      <c r="C199" s="10"/>
      <c r="D199" s="10"/>
      <c r="E199" s="10">
        <v>403.81</v>
      </c>
      <c r="F199" s="10"/>
      <c r="G199" s="77">
        <f t="shared" si="16"/>
        <v>13794.68</v>
      </c>
      <c r="H199" s="204"/>
    </row>
    <row r="200" spans="1:8" s="5" customFormat="1" ht="15" customHeight="1">
      <c r="A200" s="58" t="s">
        <v>5</v>
      </c>
      <c r="B200" s="4"/>
      <c r="C200" s="10">
        <v>460</v>
      </c>
      <c r="D200" s="10"/>
      <c r="E200" s="10">
        <v>849.25</v>
      </c>
      <c r="F200" s="10"/>
      <c r="G200" s="77">
        <f t="shared" si="16"/>
        <v>13405.43</v>
      </c>
      <c r="H200" s="11"/>
    </row>
    <row r="201" spans="1:8" s="5" customFormat="1" ht="15" customHeight="1">
      <c r="A201" s="58" t="s">
        <v>12</v>
      </c>
      <c r="B201" s="4"/>
      <c r="C201" s="10">
        <v>1265</v>
      </c>
      <c r="D201" s="10"/>
      <c r="E201" s="10">
        <v>1645.88</v>
      </c>
      <c r="F201" s="10"/>
      <c r="G201" s="77">
        <f t="shared" si="16"/>
        <v>13024.55</v>
      </c>
      <c r="H201" s="11"/>
    </row>
    <row r="202" spans="1:8" s="5" customFormat="1" ht="15" customHeight="1">
      <c r="A202" s="58" t="s">
        <v>1</v>
      </c>
      <c r="B202" s="4"/>
      <c r="C202" s="10">
        <v>1120</v>
      </c>
      <c r="D202" s="10"/>
      <c r="E202" s="10">
        <v>521.41</v>
      </c>
      <c r="F202" s="10"/>
      <c r="G202" s="77">
        <f t="shared" si="16"/>
        <v>13623.14</v>
      </c>
      <c r="H202" s="11"/>
    </row>
    <row r="203" spans="1:8" s="5" customFormat="1" ht="15" customHeight="1">
      <c r="A203" s="58" t="s">
        <v>2</v>
      </c>
      <c r="B203" s="4"/>
      <c r="C203" s="10"/>
      <c r="D203" s="10"/>
      <c r="E203" s="10">
        <v>850</v>
      </c>
      <c r="F203" s="10"/>
      <c r="G203" s="77">
        <f t="shared" si="16"/>
        <v>12773.14</v>
      </c>
      <c r="H203" s="11"/>
    </row>
    <row r="204" spans="1:8" s="5" customFormat="1" ht="15" customHeight="1">
      <c r="A204" s="58" t="s">
        <v>3</v>
      </c>
      <c r="B204" s="4"/>
      <c r="C204" s="10">
        <v>63.65</v>
      </c>
      <c r="D204" s="10"/>
      <c r="E204" s="10"/>
      <c r="F204" s="10"/>
      <c r="G204" s="77">
        <f t="shared" si="16"/>
        <v>12836.789999999999</v>
      </c>
      <c r="H204" s="11"/>
    </row>
    <row r="205" spans="1:8" s="5" customFormat="1" ht="15" customHeight="1">
      <c r="A205" s="58" t="s">
        <v>8</v>
      </c>
      <c r="B205" s="4"/>
      <c r="C205" s="10"/>
      <c r="D205" s="10"/>
      <c r="E205" s="10"/>
      <c r="F205" s="10"/>
      <c r="G205" s="77">
        <f t="shared" si="16"/>
        <v>12836.789999999999</v>
      </c>
      <c r="H205" s="11"/>
    </row>
    <row r="206" spans="1:8" s="5" customFormat="1" ht="15" customHeight="1">
      <c r="A206" s="55" t="s">
        <v>13</v>
      </c>
      <c r="B206" s="19"/>
      <c r="C206" s="20">
        <f>SUM(C193:C205)</f>
        <v>18338.670000000002</v>
      </c>
      <c r="D206" s="20"/>
      <c r="E206" s="20">
        <f>SUM(E194:E205)</f>
        <v>5501.88</v>
      </c>
      <c r="F206" s="20">
        <f>SUM(F194:F205)</f>
        <v>0</v>
      </c>
      <c r="G206" s="20">
        <f>C206-E206-F206</f>
        <v>12836.79</v>
      </c>
      <c r="H206" s="20"/>
    </row>
    <row r="207" spans="1:8" s="5" customFormat="1" ht="15" customHeight="1">
      <c r="A207" s="59"/>
      <c r="B207" s="60"/>
      <c r="C207" s="61"/>
      <c r="D207" s="61"/>
      <c r="E207" s="61"/>
      <c r="F207" s="61"/>
      <c r="G207" s="61"/>
      <c r="H207" s="61"/>
    </row>
    <row r="208" spans="1:8" s="5" customFormat="1" ht="15" customHeight="1">
      <c r="A208" s="58"/>
      <c r="C208" s="11"/>
      <c r="D208" s="11"/>
      <c r="E208" s="11"/>
      <c r="F208" s="11"/>
      <c r="G208" s="11"/>
      <c r="H208" s="11"/>
    </row>
    <row r="209" spans="1:16" s="3" customFormat="1" ht="15" customHeight="1">
      <c r="A209" s="51" t="s">
        <v>46</v>
      </c>
      <c r="B209" s="47"/>
      <c r="C209" s="91"/>
      <c r="D209" s="48" t="s">
        <v>48</v>
      </c>
      <c r="E209" s="48" t="s">
        <v>16</v>
      </c>
      <c r="F209" s="49" t="s">
        <v>14</v>
      </c>
      <c r="G209" s="50" t="s">
        <v>0</v>
      </c>
      <c r="H209" s="198"/>
    </row>
    <row r="210" spans="1:16" s="3" customFormat="1">
      <c r="A210" s="55" t="s">
        <v>13</v>
      </c>
      <c r="B210" s="19"/>
      <c r="C210" s="19"/>
      <c r="D210" s="20">
        <v>2500</v>
      </c>
      <c r="E210" s="20">
        <v>1787.51</v>
      </c>
      <c r="F210" s="20"/>
      <c r="G210" s="20">
        <f>D210-E210-F210</f>
        <v>712.49</v>
      </c>
      <c r="H210" s="20"/>
    </row>
    <row r="211" spans="1:16" s="3" customFormat="1">
      <c r="A211" s="59"/>
      <c r="B211" s="60"/>
      <c r="D211" s="61"/>
      <c r="E211" s="61"/>
      <c r="F211" s="61"/>
      <c r="G211" s="61"/>
      <c r="H211" s="61"/>
      <c r="M211" s="68" t="s">
        <v>50</v>
      </c>
      <c r="N211" s="69"/>
      <c r="O211" s="69"/>
      <c r="P211" s="70"/>
    </row>
    <row r="212" spans="1:16" s="3" customFormat="1">
      <c r="A212" s="51" t="s">
        <v>45</v>
      </c>
      <c r="B212" s="47"/>
      <c r="C212" s="91"/>
      <c r="D212" s="48" t="s">
        <v>48</v>
      </c>
      <c r="E212" s="48" t="s">
        <v>16</v>
      </c>
      <c r="F212" s="49" t="s">
        <v>14</v>
      </c>
      <c r="G212" s="50" t="s">
        <v>0</v>
      </c>
      <c r="H212" s="198"/>
    </row>
    <row r="213" spans="1:16" s="3" customFormat="1">
      <c r="A213" s="65" t="s">
        <v>13</v>
      </c>
      <c r="B213" s="66"/>
      <c r="C213" s="19"/>
      <c r="D213" s="67">
        <v>5000</v>
      </c>
      <c r="E213" s="67">
        <v>4128.9799999999996</v>
      </c>
      <c r="F213" s="67"/>
      <c r="G213" s="67">
        <f>D213-E213-F213</f>
        <v>871.02000000000044</v>
      </c>
      <c r="H213" s="67"/>
    </row>
    <row r="214" spans="1:16" s="3" customFormat="1">
      <c r="A214" s="224"/>
      <c r="B214" s="225"/>
      <c r="C214" s="60"/>
      <c r="D214" s="226"/>
      <c r="E214" s="226"/>
      <c r="F214" s="226"/>
      <c r="G214" s="226"/>
      <c r="H214" s="226"/>
    </row>
    <row r="215" spans="1:16" s="3" customFormat="1">
      <c r="A215" s="51" t="s">
        <v>121</v>
      </c>
      <c r="B215" s="47"/>
      <c r="C215" s="91"/>
      <c r="D215" s="48" t="s">
        <v>48</v>
      </c>
      <c r="E215" s="48" t="s">
        <v>16</v>
      </c>
      <c r="F215" s="49" t="s">
        <v>14</v>
      </c>
      <c r="G215" s="50" t="s">
        <v>0</v>
      </c>
      <c r="H215" s="198"/>
    </row>
    <row r="216" spans="1:16" s="3" customFormat="1">
      <c r="A216" s="65" t="s">
        <v>13</v>
      </c>
      <c r="B216" s="66"/>
      <c r="C216" s="19"/>
      <c r="D216" s="67">
        <v>5000</v>
      </c>
      <c r="E216" s="67"/>
      <c r="F216" s="67"/>
      <c r="G216" s="67">
        <f>D216-E216-F216</f>
        <v>5000</v>
      </c>
      <c r="H216" s="67"/>
    </row>
    <row r="217" spans="1:16" s="3" customFormat="1">
      <c r="A217" s="224"/>
      <c r="B217" s="225"/>
      <c r="C217" s="60"/>
      <c r="D217" s="226"/>
      <c r="E217" s="226"/>
      <c r="F217" s="226"/>
      <c r="G217" s="226"/>
      <c r="H217" s="226"/>
    </row>
    <row r="218" spans="1:16" s="3" customFormat="1">
      <c r="A218" s="59"/>
      <c r="B218" s="60"/>
      <c r="C218" s="61"/>
      <c r="D218" s="61"/>
      <c r="E218" s="61"/>
      <c r="F218" s="61"/>
      <c r="G218" s="61"/>
      <c r="H218" s="61"/>
    </row>
    <row r="219" spans="1:16">
      <c r="A219" s="56" t="s">
        <v>24</v>
      </c>
      <c r="B219" s="49"/>
      <c r="C219" s="48" t="s">
        <v>39</v>
      </c>
      <c r="D219" s="48" t="s">
        <v>48</v>
      </c>
      <c r="E219" s="48" t="s">
        <v>16</v>
      </c>
      <c r="F219" s="49" t="s">
        <v>14</v>
      </c>
      <c r="G219" s="50" t="s">
        <v>0</v>
      </c>
      <c r="H219" s="198"/>
      <c r="K219" s="8">
        <f>+F221+G221+E221</f>
        <v>283860.79000000004</v>
      </c>
      <c r="L219" s="8"/>
    </row>
    <row r="220" spans="1:16">
      <c r="A220" s="54"/>
      <c r="B220" s="5"/>
      <c r="C220" s="11"/>
      <c r="D220" s="11"/>
      <c r="E220" s="11"/>
      <c r="F220" s="11"/>
      <c r="G220" s="5"/>
      <c r="H220" s="5"/>
      <c r="K220" s="14">
        <f>+C221-K219+D221</f>
        <v>0</v>
      </c>
      <c r="L220" s="90"/>
      <c r="M220" t="s">
        <v>17</v>
      </c>
    </row>
    <row r="221" spans="1:16" ht="15.75" thickBot="1">
      <c r="A221" s="54"/>
      <c r="B221" s="5"/>
      <c r="C221" s="13">
        <f>+C64+C96+C80+C128+C144+C159+C174+C190+C206+C112</f>
        <v>271360.79000000004</v>
      </c>
      <c r="D221" s="13">
        <f>+D210+D213+D216</f>
        <v>12500</v>
      </c>
      <c r="E221" s="13">
        <f>+E64+E96+E80+E128+E144+E159+E174+E210+E213+E190+E206+E112+E216</f>
        <v>205832.80000000005</v>
      </c>
      <c r="F221" s="13">
        <f>+F64+F96+F80+F128+F144+F159+F174+F210+F213+F190+F206+F112+F216</f>
        <v>250</v>
      </c>
      <c r="G221" s="13">
        <f>+C221+D221-E221-F221</f>
        <v>77777.989999999991</v>
      </c>
      <c r="H221" s="199"/>
    </row>
    <row r="222" spans="1:16" ht="15.75" thickTop="1">
      <c r="A222" s="54"/>
      <c r="B222" s="5"/>
      <c r="C222" s="11"/>
      <c r="D222" s="11"/>
      <c r="E222" s="11"/>
      <c r="F222" s="11"/>
      <c r="G222" s="5"/>
      <c r="H222" s="5"/>
    </row>
    <row r="227" spans="1:6">
      <c r="A227" t="s">
        <v>42</v>
      </c>
    </row>
    <row r="229" spans="1:6">
      <c r="C229"/>
      <c r="D229"/>
      <c r="E229"/>
      <c r="F229"/>
    </row>
    <row r="230" spans="1:6">
      <c r="C230"/>
      <c r="D230"/>
      <c r="E230"/>
      <c r="F230"/>
    </row>
    <row r="231" spans="1:6">
      <c r="C231"/>
      <c r="D231"/>
      <c r="E231"/>
      <c r="F231"/>
    </row>
    <row r="232" spans="1:6">
      <c r="C232"/>
      <c r="D232"/>
      <c r="E232"/>
      <c r="F232"/>
    </row>
    <row r="233" spans="1:6">
      <c r="C233"/>
      <c r="D233"/>
      <c r="E233"/>
      <c r="F233"/>
    </row>
    <row r="234" spans="1:6">
      <c r="C234"/>
      <c r="D234"/>
      <c r="E234"/>
      <c r="F234"/>
    </row>
    <row r="235" spans="1:6">
      <c r="C235"/>
      <c r="D235"/>
      <c r="E235"/>
      <c r="F235"/>
    </row>
    <row r="236" spans="1:6">
      <c r="C236"/>
      <c r="D236"/>
      <c r="E236"/>
      <c r="F236"/>
    </row>
    <row r="237" spans="1:6">
      <c r="C237"/>
      <c r="D237"/>
      <c r="E237"/>
      <c r="F237"/>
    </row>
  </sheetData>
  <mergeCells count="7">
    <mergeCell ref="L15:M15"/>
    <mergeCell ref="C1:D1"/>
    <mergeCell ref="C2:D2"/>
    <mergeCell ref="C3:D3"/>
    <mergeCell ref="F3:G3"/>
    <mergeCell ref="L8:M8"/>
    <mergeCell ref="L14:M14"/>
  </mergeCells>
  <pageMargins left="0.7" right="0.7" top="0.75" bottom="0.75" header="0.3" footer="0.3"/>
  <pageSetup scale="80" fitToHeight="0" orientation="portrait" r:id="rId1"/>
  <rowBreaks count="5" manualBreakCount="5">
    <brk id="49" max="16383" man="1"/>
    <brk id="97" max="16383" man="1"/>
    <brk id="145" max="16383" man="1"/>
    <brk id="191" max="16383" man="1"/>
    <brk id="2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79"/>
  <sheetViews>
    <sheetView showGridLines="0" topLeftCell="A91" workbookViewId="0">
      <selection activeCell="J23" sqref="J23"/>
    </sheetView>
  </sheetViews>
  <sheetFormatPr defaultRowHeight="15"/>
  <cols>
    <col min="2" max="2" width="21.42578125" customWidth="1"/>
    <col min="3" max="3" width="5" customWidth="1"/>
    <col min="4" max="4" width="11.85546875" customWidth="1"/>
    <col min="5" max="5" width="12.85546875" style="8" customWidth="1"/>
    <col min="6" max="6" width="11.7109375" style="8" customWidth="1"/>
    <col min="7" max="7" width="12.42578125" style="8" customWidth="1"/>
    <col min="8" max="8" width="10.28515625" style="8" customWidth="1"/>
    <col min="9" max="9" width="14.5703125" customWidth="1"/>
    <col min="10" max="10" width="13" customWidth="1"/>
    <col min="12" max="13" width="13.7109375" customWidth="1"/>
    <col min="14" max="16" width="13.5703125" customWidth="1"/>
  </cols>
  <sheetData>
    <row r="1" spans="2:17">
      <c r="E1" s="188" t="s">
        <v>51</v>
      </c>
      <c r="F1" s="189"/>
      <c r="G1" s="82"/>
      <c r="H1" s="93"/>
      <c r="I1" s="93"/>
      <c r="J1" s="93"/>
    </row>
    <row r="2" spans="2:17">
      <c r="E2" s="188" t="s">
        <v>109</v>
      </c>
      <c r="F2" s="189"/>
      <c r="G2" s="93"/>
      <c r="H2" s="93"/>
      <c r="I2" s="74" t="s">
        <v>44</v>
      </c>
    </row>
    <row r="3" spans="2:17">
      <c r="E3" s="190" t="s">
        <v>110</v>
      </c>
      <c r="F3" s="189"/>
      <c r="G3" s="93"/>
      <c r="H3" s="186">
        <v>42612</v>
      </c>
      <c r="I3" s="187"/>
    </row>
    <row r="4" spans="2:17">
      <c r="E4" s="188"/>
      <c r="F4" s="189"/>
      <c r="G4" s="93"/>
      <c r="H4" s="186"/>
      <c r="I4" s="93"/>
    </row>
    <row r="5" spans="2:17" ht="15.75">
      <c r="B5" s="36"/>
      <c r="C5" s="37"/>
      <c r="D5" s="38"/>
      <c r="E5" s="39"/>
      <c r="F5" s="39"/>
      <c r="G5" s="40" t="s">
        <v>13</v>
      </c>
      <c r="H5" s="38" t="s">
        <v>38</v>
      </c>
      <c r="I5" s="41" t="s">
        <v>34</v>
      </c>
      <c r="O5" s="87" t="s">
        <v>52</v>
      </c>
      <c r="P5" s="88"/>
      <c r="Q5" s="89"/>
    </row>
    <row r="6" spans="2:17" ht="15.75">
      <c r="B6" s="42" t="s">
        <v>32</v>
      </c>
      <c r="C6" s="43"/>
      <c r="D6" s="43" t="s">
        <v>40</v>
      </c>
      <c r="E6" s="45" t="s">
        <v>39</v>
      </c>
      <c r="F6" s="45" t="s">
        <v>48</v>
      </c>
      <c r="G6" s="45" t="s">
        <v>36</v>
      </c>
      <c r="H6" s="44" t="s">
        <v>35</v>
      </c>
      <c r="I6" s="46" t="s">
        <v>41</v>
      </c>
    </row>
    <row r="7" spans="2:17" ht="21" customHeight="1">
      <c r="B7" s="28" t="s">
        <v>55</v>
      </c>
      <c r="C7" s="21"/>
      <c r="D7" s="27">
        <v>8.9999999999999993E-3</v>
      </c>
      <c r="F7" s="25">
        <v>2000</v>
      </c>
      <c r="G7" s="25">
        <v>1312.66</v>
      </c>
      <c r="H7" s="25">
        <v>0</v>
      </c>
      <c r="I7" s="25">
        <v>687.34</v>
      </c>
    </row>
    <row r="8" spans="2:17" ht="21" customHeight="1">
      <c r="B8" s="28" t="s">
        <v>56</v>
      </c>
      <c r="C8" s="21"/>
      <c r="D8" s="27">
        <v>2.3E-2</v>
      </c>
      <c r="F8" s="25">
        <v>5000</v>
      </c>
      <c r="G8" s="25">
        <v>5000</v>
      </c>
      <c r="H8" s="25">
        <v>0</v>
      </c>
      <c r="I8" s="25">
        <v>0</v>
      </c>
      <c r="M8" s="188" t="s">
        <v>51</v>
      </c>
      <c r="N8" s="189"/>
    </row>
    <row r="9" spans="2:17" ht="21" customHeight="1">
      <c r="B9" s="28" t="s">
        <v>57</v>
      </c>
      <c r="D9" s="27">
        <v>3.7999999999999999E-2</v>
      </c>
      <c r="E9" s="25">
        <v>8114.84</v>
      </c>
      <c r="F9" s="25"/>
      <c r="G9" s="25">
        <v>761.51</v>
      </c>
      <c r="H9" s="25">
        <v>0</v>
      </c>
      <c r="I9" s="25">
        <v>7353.33</v>
      </c>
      <c r="L9" s="188"/>
      <c r="M9" s="188" t="s">
        <v>43</v>
      </c>
      <c r="N9" s="189"/>
    </row>
    <row r="10" spans="2:17" ht="21" customHeight="1">
      <c r="B10" s="28" t="s">
        <v>26</v>
      </c>
      <c r="C10" s="21"/>
      <c r="D10" s="27">
        <v>5.2999999999999999E-2</v>
      </c>
      <c r="E10" s="25">
        <v>11496</v>
      </c>
      <c r="F10" s="25"/>
      <c r="G10" s="25">
        <v>11496</v>
      </c>
      <c r="H10" s="25">
        <v>0</v>
      </c>
      <c r="I10" s="25">
        <v>0</v>
      </c>
      <c r="L10" s="189"/>
      <c r="M10" s="190">
        <v>42278</v>
      </c>
      <c r="N10" s="189"/>
    </row>
    <row r="11" spans="2:17" ht="21" customHeight="1">
      <c r="B11" s="28" t="s">
        <v>58</v>
      </c>
      <c r="C11" s="21"/>
      <c r="D11" s="27">
        <v>4.1000000000000002E-2</v>
      </c>
      <c r="E11" s="25">
        <v>8771</v>
      </c>
      <c r="F11" s="25"/>
      <c r="G11" s="25">
        <v>2280</v>
      </c>
      <c r="H11" s="25">
        <v>0</v>
      </c>
      <c r="I11" s="25">
        <v>6491</v>
      </c>
      <c r="L11" s="72"/>
    </row>
    <row r="12" spans="2:17" ht="21" customHeight="1" thickBot="1">
      <c r="B12" s="28" t="s">
        <v>59</v>
      </c>
      <c r="D12" s="27">
        <v>9.9000000000000005E-2</v>
      </c>
      <c r="E12" s="25">
        <v>21329.39</v>
      </c>
      <c r="F12" s="25"/>
      <c r="G12" s="25">
        <v>21329.39</v>
      </c>
      <c r="H12" s="25">
        <v>0</v>
      </c>
      <c r="I12" s="25">
        <v>0</v>
      </c>
    </row>
    <row r="13" spans="2:17" ht="21" customHeight="1">
      <c r="B13" s="28" t="s">
        <v>27</v>
      </c>
      <c r="C13" s="21"/>
      <c r="D13" s="27">
        <v>9.4E-2</v>
      </c>
      <c r="E13" s="25">
        <v>20152.52</v>
      </c>
      <c r="F13" s="25"/>
      <c r="G13" s="25">
        <v>20152.52</v>
      </c>
      <c r="H13" s="25">
        <v>0</v>
      </c>
      <c r="I13" s="25">
        <v>0</v>
      </c>
      <c r="L13" s="29"/>
      <c r="M13" s="31"/>
      <c r="N13" s="30"/>
      <c r="O13" s="31"/>
      <c r="P13" s="32"/>
    </row>
    <row r="14" spans="2:17" ht="21" customHeight="1">
      <c r="B14" s="28" t="s">
        <v>60</v>
      </c>
      <c r="C14" s="21"/>
      <c r="D14" s="27">
        <v>0.14799999999999999</v>
      </c>
      <c r="E14" s="25">
        <v>31947.759999999998</v>
      </c>
      <c r="F14" s="25"/>
      <c r="G14" s="25">
        <v>21460</v>
      </c>
      <c r="H14" s="25">
        <v>400</v>
      </c>
      <c r="I14" s="25">
        <v>10087.76</v>
      </c>
      <c r="L14" s="7"/>
      <c r="M14" s="12"/>
      <c r="N14" s="35" t="s">
        <v>37</v>
      </c>
      <c r="O14" s="12"/>
      <c r="P14" s="6"/>
    </row>
    <row r="15" spans="2:17" ht="21" customHeight="1">
      <c r="B15" s="28" t="s">
        <v>61</v>
      </c>
      <c r="C15" s="21"/>
      <c r="D15" s="27">
        <v>0.495</v>
      </c>
      <c r="E15" s="25">
        <v>106647.03</v>
      </c>
      <c r="F15" s="25"/>
      <c r="G15" s="25">
        <v>106647.03</v>
      </c>
      <c r="H15" s="25">
        <v>0</v>
      </c>
      <c r="I15" s="25">
        <v>0</v>
      </c>
      <c r="L15" s="7"/>
      <c r="M15" s="12"/>
      <c r="N15" s="12"/>
      <c r="O15" s="12"/>
      <c r="P15" s="6"/>
    </row>
    <row r="16" spans="2:17" ht="33.75" customHeight="1" thickBot="1">
      <c r="C16" s="24" t="s">
        <v>24</v>
      </c>
      <c r="D16" s="27">
        <v>1</v>
      </c>
      <c r="E16" s="26">
        <v>208458.54</v>
      </c>
      <c r="F16" s="26">
        <v>7000</v>
      </c>
      <c r="G16" s="26">
        <v>190439.11</v>
      </c>
      <c r="H16" s="26">
        <v>400</v>
      </c>
      <c r="I16" s="26">
        <v>24619.43</v>
      </c>
      <c r="L16" s="33">
        <v>208458.54</v>
      </c>
      <c r="M16" s="26">
        <v>7000</v>
      </c>
      <c r="N16" s="26">
        <v>190439.11</v>
      </c>
      <c r="O16" s="26">
        <v>400</v>
      </c>
      <c r="P16" s="34">
        <v>24619.43</v>
      </c>
    </row>
    <row r="17" spans="2:16" ht="15.75" thickTop="1">
      <c r="E17" s="93"/>
      <c r="F17" s="93"/>
      <c r="G17" s="93"/>
      <c r="H17" s="93"/>
      <c r="I17" s="93"/>
      <c r="L17" s="7"/>
      <c r="M17" s="12"/>
      <c r="N17" s="12"/>
      <c r="O17" s="12"/>
      <c r="P17" s="6"/>
    </row>
    <row r="18" spans="2:16" ht="15.75" thickBot="1">
      <c r="E18" s="93"/>
      <c r="F18" s="93"/>
      <c r="G18" s="93"/>
      <c r="H18" s="93"/>
      <c r="I18" s="93"/>
      <c r="L18" s="62">
        <v>0</v>
      </c>
      <c r="M18" s="63">
        <v>0</v>
      </c>
      <c r="N18" s="63">
        <v>0</v>
      </c>
      <c r="O18" s="63">
        <v>0</v>
      </c>
      <c r="P18" s="64">
        <v>0</v>
      </c>
    </row>
    <row r="19" spans="2:16">
      <c r="B19" s="25"/>
      <c r="C19" s="25"/>
      <c r="D19" s="25"/>
      <c r="E19" s="25"/>
      <c r="F19" s="25"/>
      <c r="G19" s="25"/>
      <c r="H19" s="25"/>
      <c r="I19" s="25"/>
      <c r="J19" s="25"/>
    </row>
    <row r="20" spans="2:16">
      <c r="B20" s="25"/>
      <c r="C20" s="25"/>
      <c r="D20" s="25"/>
      <c r="E20" s="25"/>
      <c r="F20" s="25"/>
      <c r="G20" s="25"/>
      <c r="H20" s="25"/>
      <c r="I20" s="25"/>
      <c r="J20" s="25"/>
    </row>
    <row r="21" spans="2:16">
      <c r="B21" s="25"/>
      <c r="C21" s="25"/>
      <c r="D21" s="25"/>
      <c r="E21" s="25"/>
      <c r="F21" s="25"/>
      <c r="G21" s="25"/>
      <c r="H21" s="25"/>
      <c r="I21" s="25"/>
      <c r="J21" s="25"/>
    </row>
    <row r="22" spans="2:16">
      <c r="B22" s="25"/>
      <c r="C22" s="25"/>
      <c r="D22" s="25"/>
      <c r="E22" s="25"/>
      <c r="F22" s="25"/>
      <c r="G22" s="25"/>
      <c r="H22" s="25"/>
      <c r="I22" s="25"/>
      <c r="J22" s="25"/>
    </row>
    <row r="23" spans="2:16">
      <c r="B23" s="25"/>
      <c r="C23" s="25"/>
      <c r="D23" s="25"/>
      <c r="E23" s="25"/>
      <c r="F23" s="25"/>
      <c r="G23" s="25"/>
      <c r="H23" s="25"/>
      <c r="I23" s="25"/>
      <c r="J23" s="25"/>
    </row>
    <row r="24" spans="2:16">
      <c r="B24" s="25"/>
      <c r="C24" s="25"/>
      <c r="D24" s="25"/>
      <c r="E24" s="25"/>
      <c r="F24" s="25"/>
      <c r="G24" s="25"/>
      <c r="H24" s="25"/>
      <c r="I24" s="25"/>
      <c r="J24" s="25"/>
    </row>
    <row r="25" spans="2:16">
      <c r="B25" s="25"/>
      <c r="C25" s="25"/>
      <c r="D25" s="25"/>
      <c r="E25" s="25"/>
      <c r="F25" s="25"/>
      <c r="G25" s="25"/>
      <c r="H25" s="25"/>
      <c r="I25" s="25"/>
      <c r="J25" s="25"/>
    </row>
    <row r="26" spans="2:16">
      <c r="B26" s="25"/>
      <c r="C26" s="25"/>
      <c r="D26" s="25"/>
      <c r="E26" s="25"/>
      <c r="F26" s="25"/>
      <c r="G26" s="25"/>
      <c r="H26" s="25"/>
      <c r="I26" s="25"/>
      <c r="J26" s="25"/>
    </row>
    <row r="27" spans="2:16">
      <c r="B27" s="25"/>
      <c r="C27" s="25"/>
      <c r="D27" s="25"/>
      <c r="E27" s="25"/>
      <c r="F27" s="25"/>
      <c r="G27" s="25"/>
      <c r="H27" s="25"/>
      <c r="I27" s="25"/>
      <c r="J27" s="25"/>
    </row>
    <row r="28" spans="2:16">
      <c r="B28" s="25"/>
      <c r="C28" s="25"/>
      <c r="D28" s="25"/>
      <c r="E28" s="25"/>
      <c r="F28" s="25"/>
      <c r="G28" s="25"/>
      <c r="H28" s="25"/>
      <c r="I28" s="25"/>
      <c r="J28" s="25"/>
    </row>
    <row r="29" spans="2:16">
      <c r="B29" s="25"/>
      <c r="C29" s="25"/>
      <c r="D29" s="25"/>
      <c r="E29" s="25"/>
      <c r="F29" s="25"/>
      <c r="G29" s="25"/>
      <c r="H29" s="25"/>
      <c r="I29" s="25"/>
      <c r="J29" s="25"/>
    </row>
    <row r="30" spans="2:16">
      <c r="B30" s="25"/>
      <c r="C30" s="25"/>
      <c r="D30" s="25"/>
      <c r="E30" s="25"/>
      <c r="F30" s="25"/>
      <c r="G30" s="25"/>
      <c r="H30" s="25"/>
      <c r="I30" s="25"/>
      <c r="J30" s="25"/>
    </row>
    <row r="31" spans="2:16">
      <c r="B31" s="25"/>
      <c r="C31" s="25"/>
      <c r="D31" s="25"/>
      <c r="E31" s="25"/>
      <c r="F31" s="25"/>
      <c r="G31" s="25"/>
      <c r="H31" s="25"/>
      <c r="I31" s="25"/>
      <c r="J31" s="25"/>
    </row>
    <row r="32" spans="2:16">
      <c r="E32" s="93"/>
      <c r="F32" s="93"/>
      <c r="G32" s="93"/>
      <c r="H32" s="93"/>
      <c r="I32" s="93"/>
    </row>
    <row r="33" spans="2:16">
      <c r="E33" s="93"/>
      <c r="F33" s="93"/>
      <c r="G33" s="93"/>
      <c r="H33" s="93"/>
      <c r="I33" s="93"/>
    </row>
    <row r="34" spans="2:16">
      <c r="E34" s="93"/>
      <c r="F34" s="93"/>
      <c r="G34" s="93"/>
      <c r="H34" s="93"/>
      <c r="I34" s="93"/>
    </row>
    <row r="35" spans="2:16">
      <c r="E35" s="93"/>
      <c r="F35" s="93"/>
      <c r="G35" s="93"/>
      <c r="H35" s="93"/>
      <c r="I35" s="93"/>
    </row>
    <row r="36" spans="2:16">
      <c r="E36" s="93"/>
      <c r="F36" s="93"/>
      <c r="G36" s="93"/>
      <c r="H36" s="93"/>
      <c r="I36" s="93"/>
    </row>
    <row r="37" spans="2:16">
      <c r="E37" s="93"/>
      <c r="F37" s="93"/>
      <c r="G37" s="93"/>
      <c r="H37" s="93"/>
      <c r="I37" s="93"/>
    </row>
    <row r="38" spans="2:16">
      <c r="E38" s="93"/>
      <c r="F38" s="93"/>
      <c r="G38" s="93"/>
      <c r="H38" s="93"/>
      <c r="I38" s="93"/>
    </row>
    <row r="39" spans="2:16">
      <c r="E39" s="93"/>
      <c r="F39" s="93"/>
      <c r="G39" s="93"/>
      <c r="H39" s="93"/>
      <c r="I39" s="93"/>
      <c r="L39" s="84"/>
      <c r="M39" s="84"/>
      <c r="N39" s="84">
        <v>5</v>
      </c>
      <c r="O39" s="84">
        <v>5</v>
      </c>
      <c r="P39" s="84"/>
    </row>
    <row r="40" spans="2:16">
      <c r="E40" s="93"/>
      <c r="F40" s="93"/>
      <c r="G40" s="93"/>
      <c r="H40" s="93"/>
      <c r="I40" s="93"/>
      <c r="L40" s="84"/>
      <c r="M40" s="84"/>
      <c r="N40" s="84"/>
      <c r="P40" s="84"/>
    </row>
    <row r="41" spans="2:16">
      <c r="B41" s="51" t="s">
        <v>22</v>
      </c>
      <c r="C41" s="47"/>
      <c r="D41" s="47"/>
      <c r="E41" s="48" t="s">
        <v>39</v>
      </c>
      <c r="F41" s="91"/>
      <c r="G41" s="48" t="s">
        <v>16</v>
      </c>
      <c r="H41" s="49" t="s">
        <v>14</v>
      </c>
      <c r="I41" s="50" t="s">
        <v>0</v>
      </c>
      <c r="L41" s="84"/>
      <c r="M41" s="84"/>
      <c r="N41" s="84"/>
      <c r="O41" s="84" t="s">
        <v>111</v>
      </c>
      <c r="P41" s="84"/>
    </row>
    <row r="42" spans="2:16">
      <c r="B42" s="57" t="s">
        <v>87</v>
      </c>
      <c r="C42" s="15"/>
      <c r="D42" s="15"/>
      <c r="E42" s="17">
        <v>3675</v>
      </c>
      <c r="F42" s="17"/>
      <c r="G42" s="16"/>
      <c r="H42" s="15"/>
      <c r="I42" s="8">
        <v>3675</v>
      </c>
      <c r="L42" s="84"/>
      <c r="M42" s="84"/>
      <c r="N42" s="84"/>
      <c r="O42" s="84"/>
      <c r="P42" s="84"/>
    </row>
    <row r="43" spans="2:16">
      <c r="B43" s="57" t="s">
        <v>9</v>
      </c>
      <c r="C43" s="15"/>
      <c r="D43" s="15"/>
      <c r="E43" s="18">
        <v>250</v>
      </c>
      <c r="F43" s="18"/>
      <c r="G43" s="16"/>
      <c r="H43" s="15"/>
      <c r="I43" s="8">
        <v>3925</v>
      </c>
      <c r="L43" s="84"/>
      <c r="M43" s="84"/>
      <c r="N43" s="84"/>
      <c r="O43" s="84"/>
      <c r="P43" s="84"/>
    </row>
    <row r="44" spans="2:16">
      <c r="B44" s="57" t="s">
        <v>31</v>
      </c>
      <c r="C44" s="15"/>
      <c r="D44" s="15"/>
      <c r="E44" s="18">
        <v>349.24</v>
      </c>
      <c r="F44" s="18"/>
      <c r="G44" s="16"/>
      <c r="H44" s="15"/>
      <c r="I44" s="8">
        <v>4274.24</v>
      </c>
      <c r="L44" s="84"/>
      <c r="M44" s="84"/>
      <c r="N44" s="84"/>
      <c r="O44" s="84"/>
      <c r="P44" s="84"/>
    </row>
    <row r="45" spans="2:16">
      <c r="B45" s="57" t="s">
        <v>10</v>
      </c>
      <c r="C45" s="15"/>
      <c r="D45" s="15"/>
      <c r="E45" s="18">
        <v>525.29999999999995</v>
      </c>
      <c r="F45" s="18"/>
      <c r="G45" s="16"/>
      <c r="H45" s="15"/>
      <c r="I45" s="8">
        <v>4799.54</v>
      </c>
      <c r="L45" s="84"/>
      <c r="M45" s="84"/>
      <c r="N45" s="84"/>
      <c r="O45" s="84"/>
      <c r="P45" s="84"/>
    </row>
    <row r="46" spans="2:16">
      <c r="B46" s="57" t="s">
        <v>11</v>
      </c>
      <c r="C46" s="15"/>
      <c r="D46" s="15"/>
      <c r="E46" s="18">
        <v>325</v>
      </c>
      <c r="F46" s="18"/>
      <c r="G46" s="16">
        <v>511.51</v>
      </c>
      <c r="H46" s="15"/>
      <c r="I46" s="8">
        <v>4613.03</v>
      </c>
      <c r="L46" s="84"/>
      <c r="M46" s="84"/>
      <c r="N46" s="84"/>
      <c r="O46" s="84"/>
      <c r="P46" s="84"/>
    </row>
    <row r="47" spans="2:16">
      <c r="B47" s="58" t="s">
        <v>4</v>
      </c>
      <c r="E47" s="8">
        <v>395.3</v>
      </c>
      <c r="I47" s="8">
        <v>5008.33</v>
      </c>
      <c r="L47" s="84"/>
      <c r="M47" s="84"/>
      <c r="N47" s="84"/>
      <c r="O47" s="84"/>
      <c r="P47" s="84"/>
    </row>
    <row r="48" spans="2:16">
      <c r="B48" s="58" t="s">
        <v>25</v>
      </c>
      <c r="E48" s="8">
        <v>250</v>
      </c>
      <c r="I48" s="8">
        <v>5258.33</v>
      </c>
      <c r="L48" s="84"/>
      <c r="M48" s="84"/>
      <c r="N48" s="84"/>
      <c r="O48" s="84"/>
      <c r="P48" s="84"/>
    </row>
    <row r="49" spans="2:13">
      <c r="B49" s="58" t="s">
        <v>5</v>
      </c>
      <c r="E49" s="8">
        <v>345</v>
      </c>
      <c r="I49" s="8">
        <v>5603.33</v>
      </c>
    </row>
    <row r="50" spans="2:13">
      <c r="B50" s="58" t="s">
        <v>12</v>
      </c>
      <c r="E50" s="8">
        <v>460</v>
      </c>
      <c r="I50" s="8">
        <v>6063.33</v>
      </c>
    </row>
    <row r="51" spans="2:13">
      <c r="B51" s="58" t="s">
        <v>1</v>
      </c>
      <c r="E51" s="8">
        <v>525</v>
      </c>
      <c r="I51" s="8">
        <v>6588.33</v>
      </c>
    </row>
    <row r="52" spans="2:13">
      <c r="B52" s="58" t="s">
        <v>2</v>
      </c>
      <c r="E52" s="8">
        <v>265</v>
      </c>
      <c r="I52" s="8">
        <v>6853.33</v>
      </c>
    </row>
    <row r="53" spans="2:13">
      <c r="B53" s="58" t="s">
        <v>3</v>
      </c>
      <c r="E53" s="8">
        <v>350</v>
      </c>
      <c r="G53" s="8">
        <v>250</v>
      </c>
      <c r="I53" s="8">
        <v>6953.33</v>
      </c>
    </row>
    <row r="54" spans="2:13">
      <c r="B54" s="58" t="s">
        <v>8</v>
      </c>
      <c r="E54" s="8">
        <v>400</v>
      </c>
      <c r="I54" s="8">
        <v>7353.33</v>
      </c>
    </row>
    <row r="55" spans="2:13">
      <c r="B55" s="53" t="s">
        <v>13</v>
      </c>
      <c r="C55" s="2"/>
      <c r="D55" s="2"/>
      <c r="E55" s="9">
        <v>8114.84</v>
      </c>
      <c r="F55" s="9"/>
      <c r="G55" s="9">
        <v>761.51</v>
      </c>
      <c r="H55" s="9">
        <v>0</v>
      </c>
      <c r="I55" s="9">
        <v>7353.33</v>
      </c>
      <c r="L55" s="8"/>
      <c r="M55" s="8"/>
    </row>
    <row r="56" spans="2:13">
      <c r="B56" s="54"/>
      <c r="C56" s="5"/>
      <c r="D56" s="5"/>
      <c r="E56" s="11"/>
      <c r="F56" s="11"/>
      <c r="G56" s="11"/>
      <c r="H56" s="5"/>
      <c r="I56" s="11"/>
      <c r="J56" s="3"/>
      <c r="K56" s="3"/>
    </row>
    <row r="57" spans="2:13">
      <c r="B57" s="51" t="s">
        <v>21</v>
      </c>
      <c r="C57" s="47"/>
      <c r="D57" s="47"/>
      <c r="E57" s="48" t="s">
        <v>39</v>
      </c>
      <c r="F57" s="91"/>
      <c r="G57" s="48" t="s">
        <v>16</v>
      </c>
      <c r="H57" s="49" t="s">
        <v>14</v>
      </c>
      <c r="I57" s="50" t="s">
        <v>0</v>
      </c>
    </row>
    <row r="58" spans="2:13">
      <c r="B58" s="57" t="s">
        <v>87</v>
      </c>
      <c r="E58" s="81">
        <v>5117.76</v>
      </c>
      <c r="F58" s="81"/>
      <c r="G58" s="82"/>
      <c r="H58" s="82"/>
      <c r="I58" s="82">
        <v>5117.76</v>
      </c>
    </row>
    <row r="59" spans="2:13">
      <c r="B59" s="57" t="s">
        <v>9</v>
      </c>
      <c r="C59" s="15"/>
      <c r="D59" s="15"/>
      <c r="E59" s="18">
        <v>1095</v>
      </c>
      <c r="F59" s="18"/>
      <c r="G59" s="18">
        <v>3760</v>
      </c>
      <c r="H59" s="82">
        <v>100</v>
      </c>
      <c r="I59" s="82">
        <v>2352.7600000000002</v>
      </c>
    </row>
    <row r="60" spans="2:13">
      <c r="B60" s="57" t="s">
        <v>31</v>
      </c>
      <c r="C60" s="15"/>
      <c r="D60" s="15"/>
      <c r="E60" s="18">
        <v>1040</v>
      </c>
      <c r="F60" s="18"/>
      <c r="G60" s="18">
        <v>1050</v>
      </c>
      <c r="H60" s="82">
        <v>50</v>
      </c>
      <c r="I60" s="82">
        <v>2292.7600000000002</v>
      </c>
    </row>
    <row r="61" spans="2:13">
      <c r="B61" s="57" t="s">
        <v>10</v>
      </c>
      <c r="C61" s="15"/>
      <c r="D61" s="15"/>
      <c r="E61" s="18">
        <v>420</v>
      </c>
      <c r="F61" s="18"/>
      <c r="G61" s="18"/>
      <c r="H61" s="82"/>
      <c r="I61" s="82">
        <v>2712.76</v>
      </c>
    </row>
    <row r="62" spans="2:13">
      <c r="B62" s="57" t="s">
        <v>11</v>
      </c>
      <c r="C62" s="15"/>
      <c r="D62" s="15"/>
      <c r="E62" s="18">
        <v>11680</v>
      </c>
      <c r="F62" s="18"/>
      <c r="G62" s="82"/>
      <c r="H62" s="82"/>
      <c r="I62" s="82">
        <v>14392.76</v>
      </c>
    </row>
    <row r="63" spans="2:13">
      <c r="B63" s="58" t="s">
        <v>4</v>
      </c>
      <c r="E63" s="82">
        <v>270</v>
      </c>
      <c r="F63" s="82"/>
      <c r="G63" s="82">
        <v>1050</v>
      </c>
      <c r="H63" s="82">
        <v>50</v>
      </c>
      <c r="I63" s="82">
        <v>13562.76</v>
      </c>
    </row>
    <row r="64" spans="2:13">
      <c r="B64" s="58" t="s">
        <v>19</v>
      </c>
      <c r="E64" s="82">
        <v>310</v>
      </c>
      <c r="F64" s="82"/>
      <c r="G64" s="82"/>
      <c r="H64" s="82"/>
      <c r="I64" s="82">
        <v>13872.76</v>
      </c>
    </row>
    <row r="65" spans="2:17">
      <c r="B65" s="58" t="s">
        <v>18</v>
      </c>
      <c r="E65" s="82">
        <v>5465</v>
      </c>
      <c r="F65" s="82"/>
      <c r="G65" s="82"/>
      <c r="H65" s="82"/>
      <c r="I65" s="82">
        <v>19337.759999999998</v>
      </c>
    </row>
    <row r="66" spans="2:17">
      <c r="B66" s="58" t="s">
        <v>6</v>
      </c>
      <c r="E66" s="82">
        <v>685</v>
      </c>
      <c r="F66" s="82"/>
      <c r="G66" s="82">
        <v>1050</v>
      </c>
      <c r="H66" s="82">
        <v>50</v>
      </c>
      <c r="I66" s="82">
        <v>18922.759999999998</v>
      </c>
      <c r="N66" s="8"/>
    </row>
    <row r="67" spans="2:17">
      <c r="B67" s="58" t="s">
        <v>1</v>
      </c>
      <c r="E67" s="82">
        <v>485</v>
      </c>
      <c r="F67" s="82"/>
      <c r="G67" s="82">
        <v>5500</v>
      </c>
      <c r="H67" s="82">
        <v>50</v>
      </c>
      <c r="I67" s="82">
        <v>13857.76</v>
      </c>
    </row>
    <row r="68" spans="2:17">
      <c r="B68" s="58" t="s">
        <v>7</v>
      </c>
      <c r="E68" s="82">
        <v>235</v>
      </c>
      <c r="F68" s="82"/>
      <c r="G68" s="82"/>
      <c r="H68" s="82"/>
      <c r="I68" s="82">
        <v>14092.76</v>
      </c>
      <c r="N68" s="8"/>
    </row>
    <row r="69" spans="2:17">
      <c r="B69" s="58" t="s">
        <v>3</v>
      </c>
      <c r="E69" s="82">
        <v>315</v>
      </c>
      <c r="F69" s="82"/>
      <c r="G69" s="82">
        <v>7050</v>
      </c>
      <c r="H69" s="82">
        <v>50</v>
      </c>
      <c r="I69" s="82">
        <v>7307.76</v>
      </c>
    </row>
    <row r="70" spans="2:17">
      <c r="B70" s="58" t="s">
        <v>8</v>
      </c>
      <c r="E70" s="82">
        <v>4830</v>
      </c>
      <c r="F70" s="82"/>
      <c r="G70" s="82">
        <v>2000</v>
      </c>
      <c r="H70" s="82">
        <v>50</v>
      </c>
      <c r="I70" s="82">
        <v>10087.76</v>
      </c>
    </row>
    <row r="71" spans="2:17" s="1" customFormat="1">
      <c r="B71" s="53" t="s">
        <v>13</v>
      </c>
      <c r="C71" s="2"/>
      <c r="D71" s="2"/>
      <c r="E71" s="83">
        <v>31947.759999999998</v>
      </c>
      <c r="F71" s="83"/>
      <c r="G71" s="83">
        <v>21460</v>
      </c>
      <c r="H71" s="83">
        <v>400</v>
      </c>
      <c r="I71" s="83">
        <v>10087.76</v>
      </c>
    </row>
    <row r="72" spans="2:17" s="5" customFormat="1">
      <c r="B72" s="54"/>
      <c r="E72" s="11"/>
      <c r="F72" s="11"/>
      <c r="G72" s="11"/>
      <c r="H72" s="11"/>
      <c r="I72" s="11"/>
    </row>
    <row r="73" spans="2:17">
      <c r="B73" s="54"/>
      <c r="C73" s="5"/>
      <c r="D73" s="5"/>
      <c r="E73" s="11"/>
      <c r="F73" s="11"/>
      <c r="G73" s="11"/>
      <c r="H73" s="11"/>
      <c r="I73" s="11"/>
    </row>
    <row r="74" spans="2:17">
      <c r="B74" s="51" t="s">
        <v>20</v>
      </c>
      <c r="C74" s="47"/>
      <c r="D74" s="47"/>
      <c r="E74" s="48" t="s">
        <v>39</v>
      </c>
      <c r="F74" s="91"/>
      <c r="G74" s="48" t="s">
        <v>16</v>
      </c>
      <c r="H74" s="49" t="s">
        <v>14</v>
      </c>
      <c r="I74" s="50" t="s">
        <v>0</v>
      </c>
    </row>
    <row r="75" spans="2:17" s="4" customFormat="1">
      <c r="B75" s="57" t="s">
        <v>87</v>
      </c>
      <c r="C75" s="3"/>
      <c r="D75" s="3"/>
      <c r="E75" s="76">
        <v>3711</v>
      </c>
      <c r="F75" s="76"/>
      <c r="G75" s="76"/>
      <c r="H75" s="76"/>
      <c r="I75" s="77">
        <v>3711</v>
      </c>
      <c r="L75"/>
      <c r="M75"/>
      <c r="N75"/>
      <c r="O75"/>
      <c r="P75"/>
      <c r="Q75"/>
    </row>
    <row r="76" spans="2:17">
      <c r="B76" s="57" t="s">
        <v>9</v>
      </c>
      <c r="C76" s="15"/>
      <c r="D76" s="15"/>
      <c r="E76" s="75"/>
      <c r="F76" s="75"/>
      <c r="G76" s="75"/>
      <c r="H76" s="75"/>
      <c r="I76" s="77">
        <v>3711</v>
      </c>
    </row>
    <row r="77" spans="2:17">
      <c r="B77" s="57" t="s">
        <v>31</v>
      </c>
      <c r="C77" s="15"/>
      <c r="D77" s="15"/>
      <c r="E77" s="75">
        <v>455</v>
      </c>
      <c r="F77" s="75"/>
      <c r="G77" s="75">
        <v>930</v>
      </c>
      <c r="H77" s="75"/>
      <c r="I77" s="77">
        <v>3236</v>
      </c>
    </row>
    <row r="78" spans="2:17">
      <c r="B78" s="57" t="s">
        <v>10</v>
      </c>
      <c r="C78" s="15"/>
      <c r="D78" s="15"/>
      <c r="E78" s="75">
        <v>755</v>
      </c>
      <c r="F78" s="75"/>
      <c r="G78" s="75"/>
      <c r="H78" s="75"/>
      <c r="I78" s="77">
        <v>3991</v>
      </c>
    </row>
    <row r="79" spans="2:17">
      <c r="B79" s="57" t="s">
        <v>11</v>
      </c>
      <c r="C79" s="15"/>
      <c r="D79" s="15"/>
      <c r="E79" s="75">
        <v>400</v>
      </c>
      <c r="F79" s="75"/>
      <c r="G79" s="75"/>
      <c r="H79" s="75"/>
      <c r="I79" s="77">
        <v>4391</v>
      </c>
    </row>
    <row r="80" spans="2:17">
      <c r="B80" s="58" t="s">
        <v>4</v>
      </c>
      <c r="E80" s="77">
        <v>375</v>
      </c>
      <c r="F80" s="77"/>
      <c r="G80" s="77">
        <v>450</v>
      </c>
      <c r="H80" s="77"/>
      <c r="I80" s="77">
        <v>4316</v>
      </c>
    </row>
    <row r="81" spans="2:11">
      <c r="B81" s="58" t="s">
        <v>19</v>
      </c>
      <c r="E81" s="77">
        <v>120</v>
      </c>
      <c r="F81" s="77"/>
      <c r="G81" s="77"/>
      <c r="H81" s="77"/>
      <c r="I81" s="77">
        <v>4436</v>
      </c>
    </row>
    <row r="82" spans="2:11">
      <c r="B82" s="58" t="s">
        <v>5</v>
      </c>
      <c r="E82" s="77">
        <v>625</v>
      </c>
      <c r="F82" s="77"/>
      <c r="G82" s="77"/>
      <c r="H82" s="77"/>
      <c r="I82" s="77">
        <v>5061</v>
      </c>
    </row>
    <row r="83" spans="2:11">
      <c r="B83" s="58" t="s">
        <v>12</v>
      </c>
      <c r="E83" s="77">
        <v>410</v>
      </c>
      <c r="F83" s="77"/>
      <c r="G83" s="77">
        <v>450</v>
      </c>
      <c r="H83" s="77"/>
      <c r="I83" s="77">
        <v>5021</v>
      </c>
    </row>
    <row r="84" spans="2:11">
      <c r="B84" s="58" t="s">
        <v>1</v>
      </c>
      <c r="E84" s="77">
        <v>415</v>
      </c>
      <c r="F84" s="77"/>
      <c r="G84" s="77"/>
      <c r="H84" s="77"/>
      <c r="I84" s="77">
        <v>5436</v>
      </c>
    </row>
    <row r="85" spans="2:11">
      <c r="B85" s="58" t="s">
        <v>2</v>
      </c>
      <c r="E85" s="77">
        <v>385</v>
      </c>
      <c r="F85" s="77"/>
      <c r="G85" s="77"/>
      <c r="H85" s="77"/>
      <c r="I85" s="77">
        <v>5821</v>
      </c>
    </row>
    <row r="86" spans="2:11">
      <c r="B86" s="58" t="s">
        <v>3</v>
      </c>
      <c r="E86" s="77">
        <v>690</v>
      </c>
      <c r="F86" s="77"/>
      <c r="G86" s="77">
        <v>450</v>
      </c>
      <c r="H86" s="77"/>
      <c r="I86" s="77">
        <v>6061</v>
      </c>
    </row>
    <row r="87" spans="2:11">
      <c r="B87" s="58" t="s">
        <v>8</v>
      </c>
      <c r="E87" s="77">
        <v>430</v>
      </c>
      <c r="F87" s="77"/>
      <c r="G87" s="77"/>
      <c r="H87" s="77"/>
      <c r="I87" s="77">
        <v>6491</v>
      </c>
    </row>
    <row r="88" spans="2:11">
      <c r="B88" s="53" t="s">
        <v>13</v>
      </c>
      <c r="C88" s="2"/>
      <c r="D88" s="2"/>
      <c r="E88" s="78">
        <v>8771</v>
      </c>
      <c r="F88" s="78"/>
      <c r="G88" s="78">
        <v>2280</v>
      </c>
      <c r="H88" s="78">
        <v>0</v>
      </c>
      <c r="I88" s="78">
        <v>6491</v>
      </c>
      <c r="J88" s="3"/>
      <c r="K88" s="3"/>
    </row>
    <row r="89" spans="2:11">
      <c r="B89" s="52"/>
      <c r="H89"/>
      <c r="I89" s="8"/>
      <c r="J89" s="3"/>
      <c r="K89" s="3"/>
    </row>
    <row r="90" spans="2:11">
      <c r="B90" s="51" t="s">
        <v>26</v>
      </c>
      <c r="C90" s="47"/>
      <c r="D90" s="47"/>
      <c r="E90" s="48" t="s">
        <v>39</v>
      </c>
      <c r="F90" s="91"/>
      <c r="G90" s="48" t="s">
        <v>16</v>
      </c>
      <c r="H90" s="49" t="s">
        <v>14</v>
      </c>
      <c r="I90" s="50" t="s">
        <v>0</v>
      </c>
      <c r="J90" s="22"/>
      <c r="K90" s="22"/>
    </row>
    <row r="91" spans="2:11">
      <c r="B91" s="57" t="s">
        <v>87</v>
      </c>
      <c r="C91" s="15"/>
      <c r="D91" s="15"/>
      <c r="E91" s="10"/>
      <c r="F91" s="10"/>
      <c r="G91" s="16"/>
      <c r="H91" s="15"/>
      <c r="I91" s="8">
        <v>0</v>
      </c>
      <c r="J91" s="22"/>
      <c r="K91" s="22"/>
    </row>
    <row r="92" spans="2:11">
      <c r="B92" s="57" t="s">
        <v>9</v>
      </c>
      <c r="C92" s="15"/>
      <c r="D92" s="15"/>
      <c r="E92" s="10"/>
      <c r="F92" s="10"/>
      <c r="G92" s="16"/>
      <c r="H92" s="15"/>
      <c r="I92" s="10">
        <v>0</v>
      </c>
      <c r="J92" s="22"/>
      <c r="K92" s="22"/>
    </row>
    <row r="93" spans="2:11">
      <c r="B93" s="57" t="s">
        <v>31</v>
      </c>
      <c r="C93" s="15"/>
      <c r="D93" s="15"/>
      <c r="E93" s="18"/>
      <c r="F93" s="18"/>
      <c r="G93" s="16"/>
      <c r="H93" s="15"/>
      <c r="I93" s="10">
        <v>0</v>
      </c>
      <c r="J93" s="22"/>
      <c r="K93" s="22"/>
    </row>
    <row r="94" spans="2:11">
      <c r="B94" s="57" t="s">
        <v>10</v>
      </c>
      <c r="C94" s="15"/>
      <c r="D94" s="15"/>
      <c r="E94" s="18"/>
      <c r="F94" s="18"/>
      <c r="G94" s="16"/>
      <c r="H94" s="15"/>
      <c r="I94" s="10">
        <v>0</v>
      </c>
      <c r="J94" s="22"/>
      <c r="K94" s="22"/>
    </row>
    <row r="95" spans="2:11">
      <c r="B95" s="57" t="s">
        <v>11</v>
      </c>
      <c r="C95" s="15"/>
      <c r="D95" s="15"/>
      <c r="E95" s="18"/>
      <c r="F95" s="18"/>
      <c r="G95" s="16"/>
      <c r="H95" s="15"/>
      <c r="I95" s="10">
        <v>0</v>
      </c>
    </row>
    <row r="96" spans="2:11">
      <c r="B96" s="58" t="s">
        <v>4</v>
      </c>
      <c r="C96" s="5"/>
      <c r="D96" s="5"/>
      <c r="E96" s="10"/>
      <c r="F96" s="10"/>
      <c r="G96" s="10"/>
      <c r="H96" s="10"/>
      <c r="I96" s="10">
        <v>0</v>
      </c>
    </row>
    <row r="97" spans="2:13">
      <c r="B97" s="58" t="s">
        <v>19</v>
      </c>
      <c r="C97" s="5"/>
      <c r="D97" s="5"/>
      <c r="E97" s="10">
        <v>1075</v>
      </c>
      <c r="F97" s="10"/>
      <c r="G97" s="10"/>
      <c r="H97" s="10"/>
      <c r="I97" s="10">
        <v>1075</v>
      </c>
    </row>
    <row r="98" spans="2:13">
      <c r="B98" s="58" t="s">
        <v>5</v>
      </c>
      <c r="C98" s="5"/>
      <c r="D98" s="5"/>
      <c r="E98" s="10">
        <v>9171</v>
      </c>
      <c r="F98" s="10"/>
      <c r="G98" s="10"/>
      <c r="H98" s="10"/>
      <c r="I98" s="10">
        <v>10246</v>
      </c>
    </row>
    <row r="99" spans="2:13">
      <c r="B99" s="58" t="s">
        <v>12</v>
      </c>
      <c r="C99" s="5"/>
      <c r="D99" s="5"/>
      <c r="E99" s="10">
        <v>1250</v>
      </c>
      <c r="F99" s="10"/>
      <c r="G99" s="10"/>
      <c r="H99" s="10"/>
      <c r="I99" s="10">
        <v>11496</v>
      </c>
    </row>
    <row r="100" spans="2:13">
      <c r="B100" s="58" t="s">
        <v>1</v>
      </c>
      <c r="C100" s="5"/>
      <c r="D100" s="5"/>
      <c r="E100" s="10"/>
      <c r="F100" s="10"/>
      <c r="G100" s="10">
        <v>11496</v>
      </c>
      <c r="H100" s="10"/>
      <c r="I100" s="10">
        <v>0</v>
      </c>
    </row>
    <row r="101" spans="2:13">
      <c r="B101" s="58" t="s">
        <v>2</v>
      </c>
      <c r="C101" s="5"/>
      <c r="D101" s="5"/>
      <c r="E101" s="10"/>
      <c r="F101" s="10"/>
      <c r="G101" s="10"/>
      <c r="H101" s="10"/>
      <c r="I101" s="10">
        <v>0</v>
      </c>
    </row>
    <row r="102" spans="2:13">
      <c r="B102" s="58" t="s">
        <v>3</v>
      </c>
      <c r="C102" s="5"/>
      <c r="D102" s="5"/>
      <c r="E102" s="10"/>
      <c r="F102" s="10"/>
      <c r="G102" s="10"/>
      <c r="H102" s="10"/>
      <c r="I102" s="10">
        <v>0</v>
      </c>
    </row>
    <row r="103" spans="2:13">
      <c r="B103" s="58" t="s">
        <v>8</v>
      </c>
      <c r="C103" s="5"/>
      <c r="D103" s="5"/>
      <c r="E103" s="10"/>
      <c r="F103" s="10"/>
      <c r="G103" s="10"/>
      <c r="H103" s="10"/>
      <c r="I103" s="10">
        <v>0</v>
      </c>
    </row>
    <row r="104" spans="2:13">
      <c r="B104" s="55" t="s">
        <v>13</v>
      </c>
      <c r="C104" s="19"/>
      <c r="D104" s="19"/>
      <c r="E104" s="20">
        <v>11496</v>
      </c>
      <c r="F104" s="20"/>
      <c r="G104" s="20">
        <v>11496</v>
      </c>
      <c r="H104" s="20">
        <v>0</v>
      </c>
      <c r="I104" s="20">
        <v>0</v>
      </c>
    </row>
    <row r="105" spans="2:13">
      <c r="B105" s="54"/>
      <c r="C105" s="5"/>
      <c r="D105" s="5"/>
      <c r="E105" s="11"/>
      <c r="F105" s="11"/>
      <c r="G105" s="11"/>
      <c r="H105" s="11"/>
      <c r="I105" s="11"/>
    </row>
    <row r="106" spans="2:13">
      <c r="B106" s="51" t="s">
        <v>27</v>
      </c>
      <c r="C106" s="47"/>
      <c r="D106" s="47"/>
      <c r="E106" s="48" t="s">
        <v>39</v>
      </c>
      <c r="F106" s="91"/>
      <c r="G106" s="48" t="s">
        <v>16</v>
      </c>
      <c r="H106" s="49" t="s">
        <v>14</v>
      </c>
      <c r="I106" s="50" t="s">
        <v>0</v>
      </c>
      <c r="L106" s="23" t="s">
        <v>30</v>
      </c>
      <c r="M106" s="23"/>
    </row>
    <row r="107" spans="2:13">
      <c r="B107" s="57" t="s">
        <v>87</v>
      </c>
      <c r="C107" s="15"/>
      <c r="D107" s="15"/>
      <c r="E107" s="10"/>
      <c r="F107" s="10"/>
      <c r="G107" s="16"/>
      <c r="H107" s="17"/>
      <c r="I107" s="8">
        <v>0</v>
      </c>
    </row>
    <row r="108" spans="2:13">
      <c r="B108" s="57" t="s">
        <v>9</v>
      </c>
      <c r="C108" s="15"/>
      <c r="D108" s="15"/>
      <c r="E108" s="18"/>
      <c r="F108" s="18"/>
      <c r="G108" s="16"/>
      <c r="H108" s="15"/>
      <c r="I108" s="10">
        <v>0</v>
      </c>
    </row>
    <row r="109" spans="2:13">
      <c r="B109" s="57" t="s">
        <v>31</v>
      </c>
      <c r="C109" s="15"/>
      <c r="D109" s="15"/>
      <c r="E109" s="18"/>
      <c r="F109" s="18"/>
      <c r="G109" s="16"/>
      <c r="H109" s="15"/>
      <c r="I109" s="10">
        <v>0</v>
      </c>
      <c r="J109" s="3"/>
      <c r="K109" s="3"/>
      <c r="L109" s="8"/>
      <c r="M109" s="8"/>
    </row>
    <row r="110" spans="2:13">
      <c r="B110" s="57" t="s">
        <v>10</v>
      </c>
      <c r="C110" s="15"/>
      <c r="D110" s="15"/>
      <c r="E110" s="18">
        <v>2064.52</v>
      </c>
      <c r="F110" s="18"/>
      <c r="G110" s="16"/>
      <c r="H110" s="15"/>
      <c r="I110" s="10">
        <v>2064.52</v>
      </c>
      <c r="J110" s="3"/>
      <c r="K110" s="3"/>
    </row>
    <row r="111" spans="2:13">
      <c r="B111" s="57" t="s">
        <v>11</v>
      </c>
      <c r="C111" s="15"/>
      <c r="D111" s="15"/>
      <c r="E111" s="18">
        <v>16888</v>
      </c>
      <c r="F111" s="18"/>
      <c r="G111" s="16"/>
      <c r="H111" s="15"/>
      <c r="I111" s="10">
        <v>18952.52</v>
      </c>
      <c r="J111" s="3"/>
      <c r="K111" s="3"/>
    </row>
    <row r="112" spans="2:13">
      <c r="B112" s="58" t="s">
        <v>4</v>
      </c>
      <c r="C112" s="4"/>
      <c r="D112" s="4"/>
      <c r="E112" s="10">
        <v>1200</v>
      </c>
      <c r="F112" s="10"/>
      <c r="G112" s="10"/>
      <c r="H112" s="10"/>
      <c r="I112" s="10">
        <v>20152.52</v>
      </c>
      <c r="J112" s="3"/>
      <c r="K112" s="3"/>
    </row>
    <row r="113" spans="2:13">
      <c r="B113" s="58" t="s">
        <v>19</v>
      </c>
      <c r="C113" s="4"/>
      <c r="D113" s="4"/>
      <c r="E113" s="10"/>
      <c r="F113" s="10"/>
      <c r="G113" s="10">
        <v>20152.52</v>
      </c>
      <c r="H113" s="10"/>
      <c r="I113" s="10">
        <v>0</v>
      </c>
      <c r="J113" s="3"/>
      <c r="K113" s="3"/>
    </row>
    <row r="114" spans="2:13">
      <c r="B114" s="58" t="s">
        <v>5</v>
      </c>
      <c r="C114" s="4"/>
      <c r="D114" s="4"/>
      <c r="E114" s="10"/>
      <c r="F114" s="10"/>
      <c r="G114" s="10"/>
      <c r="H114" s="10"/>
      <c r="I114" s="10">
        <v>0</v>
      </c>
      <c r="J114" s="3"/>
      <c r="K114" s="3"/>
    </row>
    <row r="115" spans="2:13">
      <c r="B115" s="58" t="s">
        <v>12</v>
      </c>
      <c r="C115" s="4"/>
      <c r="D115" s="4"/>
      <c r="E115" s="10"/>
      <c r="F115" s="10"/>
      <c r="G115" s="10"/>
      <c r="H115" s="10"/>
      <c r="I115" s="10">
        <v>0</v>
      </c>
      <c r="J115" s="3"/>
      <c r="K115" s="3"/>
    </row>
    <row r="116" spans="2:13">
      <c r="B116" s="58" t="s">
        <v>1</v>
      </c>
      <c r="C116" s="4"/>
      <c r="D116" s="4"/>
      <c r="E116" s="10"/>
      <c r="F116" s="10"/>
      <c r="G116" s="10"/>
      <c r="H116" s="10"/>
      <c r="I116" s="10">
        <v>0</v>
      </c>
      <c r="J116" s="3"/>
      <c r="K116" s="3"/>
    </row>
    <row r="117" spans="2:13">
      <c r="B117" s="58" t="s">
        <v>2</v>
      </c>
      <c r="C117" s="4"/>
      <c r="D117" s="4"/>
      <c r="E117" s="10"/>
      <c r="F117" s="10"/>
      <c r="G117" s="10"/>
      <c r="H117" s="10"/>
      <c r="I117" s="10">
        <v>0</v>
      </c>
      <c r="J117" s="3"/>
      <c r="K117" s="3"/>
    </row>
    <row r="118" spans="2:13" ht="15" customHeight="1">
      <c r="B118" s="58" t="s">
        <v>3</v>
      </c>
      <c r="C118" s="4"/>
      <c r="D118" s="4"/>
      <c r="E118" s="10"/>
      <c r="F118" s="10"/>
      <c r="G118" s="10"/>
      <c r="H118" s="10"/>
      <c r="I118" s="10">
        <v>0</v>
      </c>
      <c r="J118" s="3"/>
      <c r="K118" s="3"/>
    </row>
    <row r="119" spans="2:13" ht="15" customHeight="1">
      <c r="B119" s="58" t="s">
        <v>8</v>
      </c>
      <c r="C119" s="4"/>
      <c r="D119" s="4"/>
      <c r="E119" s="10"/>
      <c r="F119" s="10"/>
      <c r="G119" s="10"/>
      <c r="H119" s="10"/>
      <c r="I119" s="10">
        <v>0</v>
      </c>
      <c r="J119" s="3"/>
      <c r="K119" s="3"/>
    </row>
    <row r="120" spans="2:13" ht="15" customHeight="1">
      <c r="B120" s="55" t="s">
        <v>13</v>
      </c>
      <c r="C120" s="19"/>
      <c r="D120" s="19"/>
      <c r="E120" s="20">
        <v>20152.52</v>
      </c>
      <c r="F120" s="20"/>
      <c r="G120" s="20">
        <v>20152.52</v>
      </c>
      <c r="H120" s="20">
        <v>0</v>
      </c>
      <c r="I120" s="20">
        <v>0</v>
      </c>
      <c r="J120" s="3"/>
      <c r="K120" s="3"/>
    </row>
    <row r="121" spans="2:13" ht="15" customHeight="1">
      <c r="B121" s="54"/>
      <c r="C121" s="5"/>
      <c r="D121" s="5"/>
      <c r="E121" s="11"/>
      <c r="F121" s="11"/>
      <c r="G121" s="11"/>
      <c r="H121" s="11"/>
      <c r="I121" s="11"/>
      <c r="J121" s="3"/>
      <c r="K121" s="3"/>
    </row>
    <row r="122" spans="2:13" ht="15" customHeight="1">
      <c r="B122" s="51" t="s">
        <v>28</v>
      </c>
      <c r="C122" s="47"/>
      <c r="D122" s="47"/>
      <c r="E122" s="48" t="s">
        <v>39</v>
      </c>
      <c r="F122" s="91"/>
      <c r="G122" s="48" t="s">
        <v>16</v>
      </c>
      <c r="H122" s="49" t="s">
        <v>14</v>
      </c>
      <c r="I122" s="50" t="s">
        <v>0</v>
      </c>
      <c r="J122" s="3"/>
      <c r="K122" s="3"/>
      <c r="L122" s="23" t="s">
        <v>30</v>
      </c>
      <c r="M122" s="23"/>
    </row>
    <row r="123" spans="2:13" ht="15" customHeight="1">
      <c r="B123" s="57" t="s">
        <v>9</v>
      </c>
      <c r="C123" s="15"/>
      <c r="D123" s="15"/>
      <c r="E123" s="18">
        <v>10631.57</v>
      </c>
      <c r="F123" s="18"/>
      <c r="G123" s="18">
        <v>10631.57</v>
      </c>
      <c r="H123" s="15"/>
      <c r="I123" s="10">
        <v>0</v>
      </c>
      <c r="J123" s="4"/>
      <c r="K123" s="4"/>
    </row>
    <row r="124" spans="2:13" ht="15" customHeight="1">
      <c r="B124" s="57" t="s">
        <v>31</v>
      </c>
      <c r="C124" s="15"/>
      <c r="D124" s="15"/>
      <c r="E124" s="18">
        <v>6301.2</v>
      </c>
      <c r="F124" s="18"/>
      <c r="G124" s="18">
        <v>6301.2</v>
      </c>
      <c r="H124" s="15"/>
      <c r="I124" s="10">
        <v>0</v>
      </c>
      <c r="J124" s="4"/>
      <c r="K124" s="4"/>
    </row>
    <row r="125" spans="2:13" ht="15" customHeight="1">
      <c r="B125" s="57" t="s">
        <v>10</v>
      </c>
      <c r="C125" s="15"/>
      <c r="D125" s="15"/>
      <c r="E125" s="18">
        <v>7646.56</v>
      </c>
      <c r="F125" s="18"/>
      <c r="G125" s="18">
        <v>7646.56</v>
      </c>
      <c r="H125" s="15"/>
      <c r="I125" s="10">
        <v>0</v>
      </c>
      <c r="J125" s="4"/>
      <c r="K125" s="4"/>
    </row>
    <row r="126" spans="2:13" ht="15" customHeight="1">
      <c r="B126" s="57" t="s">
        <v>11</v>
      </c>
      <c r="C126" s="15"/>
      <c r="D126" s="15"/>
      <c r="E126" s="18">
        <v>10594.6</v>
      </c>
      <c r="F126" s="18"/>
      <c r="G126" s="18">
        <v>10594.6</v>
      </c>
      <c r="H126" s="15"/>
      <c r="I126" s="10">
        <v>0</v>
      </c>
      <c r="J126" s="4"/>
      <c r="K126" s="4"/>
    </row>
    <row r="127" spans="2:13" ht="15" customHeight="1">
      <c r="B127" s="58" t="s">
        <v>4</v>
      </c>
      <c r="C127" s="5"/>
      <c r="D127" s="5"/>
      <c r="E127" s="10">
        <v>12704.71</v>
      </c>
      <c r="F127" s="10"/>
      <c r="G127" s="10">
        <v>12704.71</v>
      </c>
      <c r="H127" s="11"/>
      <c r="I127" s="10">
        <v>0</v>
      </c>
      <c r="J127" s="4"/>
      <c r="K127" s="4"/>
    </row>
    <row r="128" spans="2:13" ht="15" customHeight="1">
      <c r="B128" s="58" t="s">
        <v>19</v>
      </c>
      <c r="C128" s="5"/>
      <c r="D128" s="5"/>
      <c r="E128" s="10">
        <v>10678.17</v>
      </c>
      <c r="F128" s="10"/>
      <c r="G128" s="10">
        <v>10678.17</v>
      </c>
      <c r="H128" s="11"/>
      <c r="I128" s="10">
        <v>0</v>
      </c>
      <c r="J128" s="4"/>
      <c r="K128" s="4"/>
    </row>
    <row r="129" spans="2:11" ht="15" customHeight="1">
      <c r="B129" s="58" t="s">
        <v>5</v>
      </c>
      <c r="C129" s="5"/>
      <c r="D129" s="5"/>
      <c r="E129" s="10">
        <v>7250.82</v>
      </c>
      <c r="F129" s="10"/>
      <c r="G129" s="10">
        <v>7250.82</v>
      </c>
      <c r="H129" s="11"/>
      <c r="I129" s="10">
        <v>0</v>
      </c>
      <c r="J129" s="4"/>
      <c r="K129" s="4"/>
    </row>
    <row r="130" spans="2:11" ht="15" customHeight="1">
      <c r="B130" s="58" t="s">
        <v>12</v>
      </c>
      <c r="C130" s="5"/>
      <c r="D130" s="5"/>
      <c r="E130" s="10">
        <v>8281.11</v>
      </c>
      <c r="F130" s="10"/>
      <c r="G130" s="10">
        <v>8281.11</v>
      </c>
      <c r="H130" s="11"/>
      <c r="I130" s="10">
        <v>0</v>
      </c>
      <c r="J130" s="4"/>
      <c r="K130" s="4"/>
    </row>
    <row r="131" spans="2:11" ht="15" customHeight="1">
      <c r="B131" s="58" t="s">
        <v>1</v>
      </c>
      <c r="C131" s="5"/>
      <c r="D131" s="5"/>
      <c r="E131" s="10">
        <v>9259.25</v>
      </c>
      <c r="F131" s="10"/>
      <c r="G131" s="10">
        <v>9259.25</v>
      </c>
      <c r="H131" s="11"/>
      <c r="I131" s="10">
        <v>0</v>
      </c>
      <c r="J131" s="4"/>
      <c r="K131" s="4"/>
    </row>
    <row r="132" spans="2:11" ht="15" customHeight="1">
      <c r="B132" s="58" t="s">
        <v>2</v>
      </c>
      <c r="C132" s="5"/>
      <c r="D132" s="5"/>
      <c r="E132" s="10">
        <v>9367.9699999999993</v>
      </c>
      <c r="F132" s="10"/>
      <c r="G132" s="10">
        <v>9367.9699999999993</v>
      </c>
      <c r="H132" s="11"/>
      <c r="I132" s="10">
        <v>0</v>
      </c>
      <c r="J132" s="4"/>
      <c r="K132" s="4"/>
    </row>
    <row r="133" spans="2:11" ht="15" customHeight="1">
      <c r="B133" s="58" t="s">
        <v>3</v>
      </c>
      <c r="C133" s="5"/>
      <c r="D133" s="5"/>
      <c r="E133" s="10">
        <v>7259.19</v>
      </c>
      <c r="F133" s="10"/>
      <c r="G133" s="10">
        <v>7259.19</v>
      </c>
      <c r="H133" s="11"/>
      <c r="I133" s="10">
        <v>0</v>
      </c>
      <c r="J133" s="4"/>
      <c r="K133" s="4"/>
    </row>
    <row r="134" spans="2:11" ht="15" customHeight="1">
      <c r="B134" s="58" t="s">
        <v>8</v>
      </c>
      <c r="C134" s="5"/>
      <c r="D134" s="5"/>
      <c r="E134" s="10">
        <v>6671.88</v>
      </c>
      <c r="F134" s="10"/>
      <c r="G134" s="10">
        <v>6671.88</v>
      </c>
      <c r="H134" s="11"/>
      <c r="I134" s="10">
        <v>0</v>
      </c>
      <c r="J134" s="4"/>
      <c r="K134" s="4"/>
    </row>
    <row r="135" spans="2:11" ht="15" customHeight="1">
      <c r="B135" s="55" t="s">
        <v>13</v>
      </c>
      <c r="C135" s="19"/>
      <c r="D135" s="19"/>
      <c r="E135" s="20">
        <v>106647.03</v>
      </c>
      <c r="F135" s="20"/>
      <c r="G135" s="20">
        <v>106647.03</v>
      </c>
      <c r="H135" s="20">
        <v>0</v>
      </c>
      <c r="I135" s="20">
        <v>0</v>
      </c>
    </row>
    <row r="136" spans="2:11" s="3" customFormat="1" ht="15" customHeight="1">
      <c r="B136" s="59"/>
      <c r="C136" s="60"/>
      <c r="D136" s="60"/>
      <c r="E136" s="61"/>
      <c r="F136" s="61"/>
      <c r="G136" s="61"/>
      <c r="H136" s="61"/>
      <c r="I136" s="61"/>
    </row>
    <row r="137" spans="2:11" ht="15" customHeight="1">
      <c r="B137" s="54"/>
      <c r="C137" s="5"/>
      <c r="D137" s="5"/>
      <c r="E137" s="11"/>
      <c r="F137" s="11"/>
      <c r="G137" s="11"/>
      <c r="H137" s="11"/>
      <c r="I137" s="11"/>
    </row>
    <row r="138" spans="2:11" ht="15" customHeight="1">
      <c r="B138" s="51" t="s">
        <v>33</v>
      </c>
      <c r="C138" s="47"/>
      <c r="D138" s="47"/>
      <c r="E138" s="48" t="s">
        <v>39</v>
      </c>
      <c r="F138" s="91"/>
      <c r="G138" s="48" t="s">
        <v>16</v>
      </c>
      <c r="H138" s="49" t="s">
        <v>14</v>
      </c>
      <c r="I138" s="50" t="s">
        <v>0</v>
      </c>
    </row>
    <row r="139" spans="2:11" ht="15" customHeight="1">
      <c r="B139" s="57" t="s">
        <v>9</v>
      </c>
      <c r="C139" s="15"/>
      <c r="D139" s="15"/>
      <c r="E139" s="18">
        <v>2126.31</v>
      </c>
      <c r="F139" s="18"/>
      <c r="G139" s="18">
        <v>2126.31</v>
      </c>
      <c r="H139" s="15"/>
      <c r="I139" s="10">
        <v>0</v>
      </c>
    </row>
    <row r="140" spans="2:11" ht="15" customHeight="1">
      <c r="B140" s="57" t="s">
        <v>31</v>
      </c>
      <c r="C140" s="15"/>
      <c r="D140" s="15"/>
      <c r="E140" s="18">
        <v>1260.24</v>
      </c>
      <c r="F140" s="18"/>
      <c r="G140" s="18">
        <v>1260.24</v>
      </c>
      <c r="H140" s="15"/>
      <c r="I140" s="10">
        <v>0</v>
      </c>
    </row>
    <row r="141" spans="2:11" ht="15" customHeight="1">
      <c r="B141" s="57" t="s">
        <v>10</v>
      </c>
      <c r="C141" s="15"/>
      <c r="D141" s="15"/>
      <c r="E141" s="18">
        <v>1529.31</v>
      </c>
      <c r="F141" s="18"/>
      <c r="G141" s="18">
        <v>1529.31</v>
      </c>
      <c r="H141" s="15"/>
      <c r="I141" s="10">
        <v>0</v>
      </c>
    </row>
    <row r="142" spans="2:11" ht="15" customHeight="1">
      <c r="B142" s="57" t="s">
        <v>11</v>
      </c>
      <c r="C142" s="15"/>
      <c r="D142" s="15"/>
      <c r="E142" s="18">
        <v>2118.92</v>
      </c>
      <c r="F142" s="18"/>
      <c r="G142" s="18">
        <v>2118.92</v>
      </c>
      <c r="H142" s="15"/>
      <c r="I142" s="10">
        <v>0</v>
      </c>
    </row>
    <row r="143" spans="2:11" ht="15" customHeight="1">
      <c r="B143" s="58" t="s">
        <v>4</v>
      </c>
      <c r="C143" s="5"/>
      <c r="D143" s="4"/>
      <c r="E143" s="10">
        <v>2540.94</v>
      </c>
      <c r="F143" s="10"/>
      <c r="G143" s="10">
        <v>2540.94</v>
      </c>
      <c r="H143" s="10"/>
      <c r="I143" s="10">
        <v>0</v>
      </c>
    </row>
    <row r="144" spans="2:11" ht="15" customHeight="1">
      <c r="B144" s="58" t="s">
        <v>19</v>
      </c>
      <c r="C144" s="5"/>
      <c r="D144" s="4"/>
      <c r="E144" s="10">
        <v>2135.63</v>
      </c>
      <c r="F144" s="10"/>
      <c r="G144" s="10">
        <v>2135.63</v>
      </c>
      <c r="H144" s="10"/>
      <c r="I144" s="10">
        <v>0</v>
      </c>
    </row>
    <row r="145" spans="2:17" ht="15" customHeight="1">
      <c r="B145" s="58" t="s">
        <v>5</v>
      </c>
      <c r="C145" s="5"/>
      <c r="D145" s="4"/>
      <c r="E145" s="10">
        <v>1450.16</v>
      </c>
      <c r="F145" s="10"/>
      <c r="G145" s="10">
        <v>1450.16</v>
      </c>
      <c r="H145" s="10"/>
      <c r="I145" s="10">
        <v>0</v>
      </c>
    </row>
    <row r="146" spans="2:17" ht="15" customHeight="1">
      <c r="B146" s="58" t="s">
        <v>12</v>
      </c>
      <c r="C146" s="5"/>
      <c r="D146" s="4"/>
      <c r="E146" s="10">
        <v>1656.22</v>
      </c>
      <c r="F146" s="10"/>
      <c r="G146" s="10">
        <v>1656.22</v>
      </c>
      <c r="H146" s="10"/>
      <c r="I146" s="10">
        <v>0</v>
      </c>
    </row>
    <row r="147" spans="2:17" ht="15" customHeight="1">
      <c r="B147" s="58" t="s">
        <v>1</v>
      </c>
      <c r="C147" s="5"/>
      <c r="D147" s="4"/>
      <c r="E147" s="10">
        <v>1851.85</v>
      </c>
      <c r="F147" s="10"/>
      <c r="G147" s="10">
        <v>1851.85</v>
      </c>
      <c r="H147" s="10"/>
      <c r="I147" s="10">
        <v>0</v>
      </c>
    </row>
    <row r="148" spans="2:17" ht="15" customHeight="1">
      <c r="B148" s="58" t="s">
        <v>2</v>
      </c>
      <c r="C148" s="5"/>
      <c r="D148" s="4"/>
      <c r="E148" s="10">
        <v>1873.59</v>
      </c>
      <c r="F148" s="10"/>
      <c r="G148" s="10">
        <v>1873.59</v>
      </c>
      <c r="H148" s="10"/>
      <c r="I148" s="10">
        <v>0</v>
      </c>
    </row>
    <row r="149" spans="2:17" ht="15" customHeight="1">
      <c r="B149" s="58" t="s">
        <v>3</v>
      </c>
      <c r="C149" s="5"/>
      <c r="D149" s="4"/>
      <c r="E149" s="10">
        <v>1451.84</v>
      </c>
      <c r="F149" s="10"/>
      <c r="G149" s="10">
        <v>1451.84</v>
      </c>
      <c r="H149" s="10"/>
      <c r="I149" s="10">
        <v>0</v>
      </c>
    </row>
    <row r="150" spans="2:17" ht="15" customHeight="1">
      <c r="B150" s="58" t="s">
        <v>8</v>
      </c>
      <c r="C150" s="5"/>
      <c r="D150" s="4"/>
      <c r="E150" s="10">
        <v>1334.38</v>
      </c>
      <c r="F150" s="10"/>
      <c r="G150" s="10">
        <v>1334.38</v>
      </c>
      <c r="H150" s="10"/>
      <c r="I150" s="10">
        <v>0</v>
      </c>
    </row>
    <row r="151" spans="2:17" ht="15" customHeight="1">
      <c r="B151" s="55" t="s">
        <v>13</v>
      </c>
      <c r="C151" s="19"/>
      <c r="D151" s="19"/>
      <c r="E151" s="20">
        <v>21329.39</v>
      </c>
      <c r="F151" s="20"/>
      <c r="G151" s="20">
        <v>21329.39</v>
      </c>
      <c r="H151" s="20">
        <v>0</v>
      </c>
      <c r="I151" s="20">
        <v>0</v>
      </c>
    </row>
    <row r="152" spans="2:17" s="5" customFormat="1" ht="15" customHeight="1">
      <c r="B152" s="54"/>
      <c r="E152" s="11"/>
      <c r="F152" s="11"/>
      <c r="G152" s="11"/>
      <c r="H152" s="11"/>
      <c r="I152" s="11"/>
    </row>
    <row r="153" spans="2:17" s="5" customFormat="1" ht="15" customHeight="1">
      <c r="B153" s="54"/>
      <c r="E153" s="11"/>
      <c r="F153" s="11"/>
      <c r="G153" s="11"/>
      <c r="H153" s="11"/>
      <c r="I153" s="11"/>
    </row>
    <row r="154" spans="2:17" s="3" customFormat="1" ht="15" customHeight="1">
      <c r="B154" s="51" t="s">
        <v>46</v>
      </c>
      <c r="C154" s="47"/>
      <c r="D154" s="47"/>
      <c r="E154" s="91"/>
      <c r="F154" s="48" t="s">
        <v>48</v>
      </c>
      <c r="G154" s="48" t="s">
        <v>16</v>
      </c>
      <c r="H154" s="49" t="s">
        <v>14</v>
      </c>
      <c r="I154" s="50" t="s">
        <v>0</v>
      </c>
    </row>
    <row r="155" spans="2:17" s="3" customFormat="1">
      <c r="B155" s="55" t="s">
        <v>13</v>
      </c>
      <c r="C155" s="19"/>
      <c r="D155" s="19"/>
      <c r="E155" s="19"/>
      <c r="F155" s="20">
        <v>2000</v>
      </c>
      <c r="G155" s="20">
        <v>1312.66</v>
      </c>
      <c r="H155" s="20"/>
      <c r="I155" s="20">
        <v>687.34</v>
      </c>
    </row>
    <row r="156" spans="2:17" s="3" customFormat="1">
      <c r="B156" s="59"/>
      <c r="C156" s="60"/>
      <c r="D156" s="60"/>
      <c r="F156" s="61"/>
      <c r="G156" s="61"/>
      <c r="H156" s="61"/>
      <c r="I156" s="61"/>
      <c r="N156" s="68" t="s">
        <v>50</v>
      </c>
      <c r="O156" s="69"/>
      <c r="P156" s="69"/>
      <c r="Q156" s="70"/>
    </row>
    <row r="157" spans="2:17" s="3" customFormat="1">
      <c r="B157" s="51" t="s">
        <v>45</v>
      </c>
      <c r="C157" s="47"/>
      <c r="D157" s="47"/>
      <c r="E157" s="91"/>
      <c r="F157" s="48" t="s">
        <v>48</v>
      </c>
      <c r="G157" s="48" t="s">
        <v>16</v>
      </c>
      <c r="H157" s="49" t="s">
        <v>14</v>
      </c>
      <c r="I157" s="50" t="s">
        <v>0</v>
      </c>
    </row>
    <row r="158" spans="2:17" s="3" customFormat="1">
      <c r="B158" s="65" t="s">
        <v>13</v>
      </c>
      <c r="C158" s="66"/>
      <c r="D158" s="66"/>
      <c r="E158" s="19"/>
      <c r="F158" s="67">
        <v>5000</v>
      </c>
      <c r="G158" s="67">
        <v>5000</v>
      </c>
      <c r="H158" s="67"/>
      <c r="I158" s="67">
        <v>0</v>
      </c>
    </row>
    <row r="159" spans="2:17" s="3" customFormat="1">
      <c r="B159" s="59"/>
      <c r="C159" s="60"/>
      <c r="D159" s="60"/>
      <c r="E159" s="61"/>
      <c r="F159" s="61"/>
      <c r="G159" s="61"/>
      <c r="H159" s="61"/>
      <c r="I159" s="61"/>
    </row>
    <row r="160" spans="2:17">
      <c r="B160" s="54"/>
      <c r="C160" s="5"/>
      <c r="D160" s="5"/>
      <c r="E160" s="11"/>
      <c r="F160" s="11"/>
      <c r="G160" s="11"/>
      <c r="H160" s="11"/>
      <c r="I160" s="11"/>
    </row>
    <row r="161" spans="2:14">
      <c r="B161" s="56" t="s">
        <v>24</v>
      </c>
      <c r="C161" s="49"/>
      <c r="D161" s="49"/>
      <c r="E161" s="48" t="s">
        <v>39</v>
      </c>
      <c r="F161" s="48" t="s">
        <v>48</v>
      </c>
      <c r="G161" s="48" t="s">
        <v>16</v>
      </c>
      <c r="H161" s="49" t="s">
        <v>14</v>
      </c>
      <c r="I161" s="50" t="s">
        <v>0</v>
      </c>
      <c r="L161" s="8">
        <v>215458.54</v>
      </c>
      <c r="M161" s="8"/>
    </row>
    <row r="162" spans="2:14">
      <c r="B162" s="54"/>
      <c r="C162" s="5"/>
      <c r="D162" s="5"/>
      <c r="E162" s="11"/>
      <c r="F162" s="11"/>
      <c r="G162" s="11"/>
      <c r="H162" s="11"/>
      <c r="I162" s="5"/>
      <c r="L162" s="14">
        <v>0</v>
      </c>
      <c r="M162" s="90"/>
      <c r="N162" t="s">
        <v>17</v>
      </c>
    </row>
    <row r="163" spans="2:14" ht="15.75" thickBot="1">
      <c r="B163" s="54"/>
      <c r="C163" s="5"/>
      <c r="D163" s="5"/>
      <c r="E163" s="13">
        <v>208458.54</v>
      </c>
      <c r="F163" s="13">
        <v>7000</v>
      </c>
      <c r="G163" s="13">
        <v>190439.11</v>
      </c>
      <c r="H163" s="13">
        <v>400</v>
      </c>
      <c r="I163" s="13">
        <v>24619.43</v>
      </c>
    </row>
    <row r="164" spans="2:14" ht="15.75" thickTop="1">
      <c r="B164" s="54"/>
      <c r="C164" s="5"/>
      <c r="D164" s="5"/>
      <c r="E164" s="11"/>
      <c r="F164" s="11"/>
      <c r="G164" s="11"/>
      <c r="H164" s="11"/>
      <c r="I164" s="5"/>
    </row>
    <row r="169" spans="2:14">
      <c r="B169" t="s">
        <v>42</v>
      </c>
    </row>
    <row r="171" spans="2:14">
      <c r="E171"/>
      <c r="F171"/>
      <c r="G171"/>
      <c r="H171"/>
    </row>
    <row r="172" spans="2:14">
      <c r="E172"/>
      <c r="F172"/>
      <c r="G172"/>
      <c r="H172"/>
    </row>
    <row r="173" spans="2:14">
      <c r="E173"/>
      <c r="F173"/>
      <c r="G173"/>
      <c r="H173"/>
    </row>
    <row r="174" spans="2:14">
      <c r="E174"/>
      <c r="F174"/>
      <c r="G174"/>
      <c r="H174"/>
    </row>
    <row r="175" spans="2:14">
      <c r="E175"/>
      <c r="F175"/>
      <c r="G175"/>
      <c r="H175"/>
    </row>
    <row r="176" spans="2:14">
      <c r="E176"/>
      <c r="F176"/>
      <c r="G176"/>
      <c r="H176"/>
    </row>
    <row r="177" spans="5:8">
      <c r="E177"/>
      <c r="F177"/>
      <c r="G177"/>
      <c r="H177"/>
    </row>
    <row r="178" spans="5:8">
      <c r="E178"/>
      <c r="F178"/>
      <c r="G178"/>
      <c r="H178"/>
    </row>
    <row r="179" spans="5:8">
      <c r="E179"/>
      <c r="F179"/>
      <c r="G179"/>
      <c r="H179"/>
    </row>
  </sheetData>
  <pageMargins left="0.25" right="0.25" top="0.75" bottom="0.75" header="0.3" footer="0.3"/>
  <pageSetup fitToHeight="0" orientation="portrait" r:id="rId1"/>
  <headerFooter>
    <oddFooter>&amp;CPage &amp;P of &amp;N</oddFooter>
  </headerFooter>
  <rowBreaks count="5" manualBreakCount="5">
    <brk id="40" max="16383" man="1"/>
    <brk id="73" max="16383" man="1"/>
    <brk id="105" max="16383" man="1"/>
    <brk id="137" max="16383" man="1"/>
    <brk id="1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99"/>
  <sheetViews>
    <sheetView showGridLines="0" workbookViewId="0">
      <selection activeCell="J26" sqref="J26"/>
    </sheetView>
  </sheetViews>
  <sheetFormatPr defaultRowHeight="15"/>
  <cols>
    <col min="2" max="2" width="21.42578125" customWidth="1"/>
    <col min="3" max="3" width="5" customWidth="1"/>
    <col min="4" max="4" width="11.85546875" customWidth="1"/>
    <col min="5" max="5" width="12.85546875" style="8" customWidth="1"/>
    <col min="6" max="6" width="12.42578125" style="8" customWidth="1"/>
    <col min="7" max="7" width="10.28515625" style="8" customWidth="1"/>
    <col min="8" max="8" width="14.5703125" customWidth="1"/>
    <col min="10" max="10" width="13.7109375" customWidth="1"/>
    <col min="11" max="13" width="13.5703125" customWidth="1"/>
  </cols>
  <sheetData>
    <row r="1" spans="2:14">
      <c r="E1" s="73" t="s">
        <v>51</v>
      </c>
      <c r="F1" s="86"/>
      <c r="G1" s="86"/>
      <c r="H1" s="86"/>
    </row>
    <row r="2" spans="2:14">
      <c r="E2" s="71" t="s">
        <v>43</v>
      </c>
      <c r="F2" s="86"/>
      <c r="G2" s="86"/>
      <c r="H2" s="74" t="s">
        <v>44</v>
      </c>
    </row>
    <row r="3" spans="2:14">
      <c r="E3" s="72" t="s">
        <v>63</v>
      </c>
      <c r="F3" s="86"/>
      <c r="G3" s="232">
        <f ca="1">TODAY()</f>
        <v>43319</v>
      </c>
      <c r="H3" s="234"/>
    </row>
    <row r="4" spans="2:14">
      <c r="E4" s="86"/>
      <c r="F4" s="86"/>
      <c r="G4" s="85"/>
      <c r="H4" s="86"/>
      <c r="K4" s="68" t="s">
        <v>52</v>
      </c>
      <c r="L4" s="69"/>
      <c r="M4" s="69"/>
      <c r="N4" s="70"/>
    </row>
    <row r="5" spans="2:14" ht="15.75">
      <c r="B5" s="36"/>
      <c r="C5" s="37"/>
      <c r="D5" s="38"/>
      <c r="E5" s="39" t="s">
        <v>39</v>
      </c>
      <c r="F5" s="40" t="s">
        <v>13</v>
      </c>
      <c r="G5" s="38" t="s">
        <v>38</v>
      </c>
      <c r="H5" s="41" t="s">
        <v>34</v>
      </c>
    </row>
    <row r="6" spans="2:14" ht="15.75">
      <c r="B6" s="42" t="s">
        <v>32</v>
      </c>
      <c r="C6" s="43"/>
      <c r="D6" s="43" t="s">
        <v>40</v>
      </c>
      <c r="E6" s="44" t="s">
        <v>49</v>
      </c>
      <c r="F6" s="45" t="s">
        <v>36</v>
      </c>
      <c r="G6" s="44" t="s">
        <v>35</v>
      </c>
      <c r="H6" s="46" t="s">
        <v>41</v>
      </c>
    </row>
    <row r="7" spans="2:14" ht="21" customHeight="1">
      <c r="B7" s="28" t="s">
        <v>54</v>
      </c>
      <c r="C7" s="21"/>
      <c r="D7" s="27">
        <f t="shared" ref="D7:D16" si="0">+E7/$E$17</f>
        <v>0</v>
      </c>
      <c r="E7" s="25">
        <f>+E107</f>
        <v>0</v>
      </c>
      <c r="F7" s="25">
        <f>+F107</f>
        <v>0</v>
      </c>
      <c r="G7" s="25">
        <f>+G107</f>
        <v>0</v>
      </c>
      <c r="H7" s="25">
        <f>+H107</f>
        <v>0</v>
      </c>
    </row>
    <row r="8" spans="2:14" ht="21" customHeight="1">
      <c r="B8" s="28" t="s">
        <v>55</v>
      </c>
      <c r="C8" s="21"/>
      <c r="D8" s="27">
        <f t="shared" si="0"/>
        <v>9.8282860825375518E-3</v>
      </c>
      <c r="E8" s="25">
        <f>+E174</f>
        <v>2000</v>
      </c>
      <c r="F8" s="25">
        <f>+F174</f>
        <v>1432.28</v>
      </c>
      <c r="G8" s="25">
        <f>+G174</f>
        <v>0</v>
      </c>
      <c r="H8" s="25">
        <f>+H174</f>
        <v>567.72</v>
      </c>
    </row>
    <row r="9" spans="2:14" ht="21" customHeight="1">
      <c r="B9" s="28" t="s">
        <v>56</v>
      </c>
      <c r="C9" s="21"/>
      <c r="D9" s="27">
        <f t="shared" si="0"/>
        <v>2.4570715206343879E-2</v>
      </c>
      <c r="E9" s="25">
        <f>+E177</f>
        <v>5000</v>
      </c>
      <c r="F9" s="25">
        <f>+F177</f>
        <v>4950</v>
      </c>
      <c r="G9" s="25">
        <f>+G177</f>
        <v>0</v>
      </c>
      <c r="H9" s="25">
        <f>+H177</f>
        <v>50</v>
      </c>
    </row>
    <row r="10" spans="2:14" ht="21" customHeight="1">
      <c r="B10" s="28" t="s">
        <v>57</v>
      </c>
      <c r="D10" s="27">
        <f t="shared" si="0"/>
        <v>3.7534470256362973E-2</v>
      </c>
      <c r="E10" s="25">
        <f>+E57</f>
        <v>7638.05</v>
      </c>
      <c r="F10" s="25">
        <f>+F57</f>
        <v>3963.05</v>
      </c>
      <c r="G10" s="25">
        <f>+G57</f>
        <v>0</v>
      </c>
      <c r="H10" s="25">
        <f>+H57</f>
        <v>3675</v>
      </c>
    </row>
    <row r="11" spans="2:14" ht="21" customHeight="1">
      <c r="B11" s="28" t="s">
        <v>26</v>
      </c>
      <c r="C11" s="21"/>
      <c r="D11" s="27">
        <f t="shared" si="0"/>
        <v>3.8885613885559826E-2</v>
      </c>
      <c r="E11" s="25">
        <f>+E123</f>
        <v>7913</v>
      </c>
      <c r="F11" s="25">
        <f>+F123</f>
        <v>7913</v>
      </c>
      <c r="G11" s="25">
        <f>+G123</f>
        <v>0</v>
      </c>
      <c r="H11" s="25">
        <f>+H123</f>
        <v>0</v>
      </c>
    </row>
    <row r="12" spans="2:14" ht="21" customHeight="1">
      <c r="B12" s="28" t="s">
        <v>58</v>
      </c>
      <c r="C12" s="21"/>
      <c r="D12" s="27">
        <f t="shared" si="0"/>
        <v>8.6253038660349557E-2</v>
      </c>
      <c r="E12" s="25">
        <f>+E90</f>
        <v>17552</v>
      </c>
      <c r="F12" s="25">
        <f>+F90</f>
        <v>13690</v>
      </c>
      <c r="G12" s="25">
        <f>+G90</f>
        <v>151</v>
      </c>
      <c r="H12" s="25">
        <f>+H90</f>
        <v>3711</v>
      </c>
    </row>
    <row r="13" spans="2:14" ht="21" customHeight="1" thickBot="1">
      <c r="B13" s="28" t="s">
        <v>59</v>
      </c>
      <c r="D13" s="27">
        <f t="shared" si="0"/>
        <v>0.10468225445943737</v>
      </c>
      <c r="E13" s="25">
        <f>+E170</f>
        <v>21302.239999999998</v>
      </c>
      <c r="F13" s="25">
        <f>+F170</f>
        <v>21302.239999999998</v>
      </c>
      <c r="G13" s="25">
        <f>+G170</f>
        <v>0</v>
      </c>
      <c r="H13" s="25">
        <f>+H170</f>
        <v>0</v>
      </c>
    </row>
    <row r="14" spans="2:14" ht="21" customHeight="1">
      <c r="B14" s="28" t="s">
        <v>27</v>
      </c>
      <c r="C14" s="21"/>
      <c r="D14" s="27">
        <f t="shared" si="0"/>
        <v>7.7446894330395907E-2</v>
      </c>
      <c r="E14" s="25">
        <f>+E139</f>
        <v>15760</v>
      </c>
      <c r="F14" s="25">
        <f>+F139</f>
        <v>15760</v>
      </c>
      <c r="G14" s="25">
        <f>+G139</f>
        <v>0</v>
      </c>
      <c r="H14" s="25">
        <f>+H139</f>
        <v>0</v>
      </c>
      <c r="J14" s="29"/>
      <c r="K14" s="30"/>
      <c r="L14" s="31"/>
      <c r="M14" s="32"/>
    </row>
    <row r="15" spans="2:14" ht="21" customHeight="1">
      <c r="B15" s="28" t="s">
        <v>60</v>
      </c>
      <c r="C15" s="21"/>
      <c r="D15" s="27">
        <f t="shared" si="0"/>
        <v>9.7387307397534706E-2</v>
      </c>
      <c r="E15" s="25">
        <f>+E73</f>
        <v>19817.760000000002</v>
      </c>
      <c r="F15" s="25">
        <f>+F73</f>
        <v>14400</v>
      </c>
      <c r="G15" s="25">
        <f>+G73</f>
        <v>300</v>
      </c>
      <c r="H15" s="25">
        <f>+H73</f>
        <v>5117.760000000002</v>
      </c>
      <c r="J15" s="7"/>
      <c r="K15" s="35" t="s">
        <v>37</v>
      </c>
      <c r="L15" s="12"/>
      <c r="M15" s="6"/>
    </row>
    <row r="16" spans="2:14" ht="21" customHeight="1">
      <c r="B16" s="28" t="s">
        <v>61</v>
      </c>
      <c r="C16" s="21"/>
      <c r="D16" s="27">
        <f t="shared" si="0"/>
        <v>0.5234114197214782</v>
      </c>
      <c r="E16" s="25">
        <f>+E154</f>
        <v>106511.23000000001</v>
      </c>
      <c r="F16" s="25">
        <f>+F154</f>
        <v>106511.23000000001</v>
      </c>
      <c r="G16" s="25">
        <f>+G154</f>
        <v>0</v>
      </c>
      <c r="H16" s="25">
        <f>+H154</f>
        <v>0</v>
      </c>
      <c r="J16" s="7"/>
      <c r="K16" s="12"/>
      <c r="L16" s="12"/>
      <c r="M16" s="6"/>
    </row>
    <row r="17" spans="3:13" ht="33.75" customHeight="1" thickBot="1">
      <c r="C17" s="24" t="s">
        <v>24</v>
      </c>
      <c r="D17" s="27">
        <f>SUM(D7:D16)</f>
        <v>1</v>
      </c>
      <c r="E17" s="26">
        <f>SUM(E7:E16)</f>
        <v>203494.28000000003</v>
      </c>
      <c r="F17" s="26">
        <f>SUM(F7:F16)</f>
        <v>189921.80000000002</v>
      </c>
      <c r="G17" s="26">
        <f>SUM(G7:G16)</f>
        <v>451</v>
      </c>
      <c r="H17" s="26">
        <f>SUM(H7:H16)</f>
        <v>13121.480000000003</v>
      </c>
      <c r="J17" s="33">
        <f>+E183</f>
        <v>203494.28</v>
      </c>
      <c r="K17" s="26">
        <f>+F183</f>
        <v>189921.80000000002</v>
      </c>
      <c r="L17" s="26">
        <f>+G183</f>
        <v>451</v>
      </c>
      <c r="M17" s="34">
        <f>+H183</f>
        <v>13121.479999999981</v>
      </c>
    </row>
    <row r="18" spans="3:13" ht="15.75" thickTop="1">
      <c r="E18" s="86"/>
      <c r="F18" s="86"/>
      <c r="G18" s="86"/>
      <c r="H18" s="86"/>
      <c r="J18" s="7"/>
      <c r="K18" s="12"/>
      <c r="L18" s="12"/>
      <c r="M18" s="6"/>
    </row>
    <row r="19" spans="3:13" ht="15.75" thickBot="1">
      <c r="E19" s="86"/>
      <c r="F19" s="86"/>
      <c r="G19" s="86"/>
      <c r="H19" s="86"/>
      <c r="J19" s="62">
        <f>+E17-J17</f>
        <v>0</v>
      </c>
      <c r="K19" s="63">
        <f>+F17-K17</f>
        <v>0</v>
      </c>
      <c r="L19" s="63">
        <f>+G17-L17</f>
        <v>0</v>
      </c>
      <c r="M19" s="64">
        <f>+H17-M17</f>
        <v>2.1827872842550278E-11</v>
      </c>
    </row>
    <row r="20" spans="3:13">
      <c r="E20" s="86"/>
      <c r="F20" s="86"/>
      <c r="G20" s="86"/>
      <c r="H20" s="86"/>
    </row>
    <row r="21" spans="3:13">
      <c r="E21" s="86"/>
      <c r="F21" s="86"/>
      <c r="G21" s="86"/>
      <c r="H21" s="86"/>
    </row>
    <row r="22" spans="3:13">
      <c r="E22" s="86"/>
      <c r="F22" s="86"/>
      <c r="G22" s="86"/>
      <c r="H22" s="86"/>
    </row>
    <row r="23" spans="3:13">
      <c r="E23" s="86"/>
      <c r="F23" s="86"/>
      <c r="G23" s="86"/>
      <c r="H23" s="86"/>
    </row>
    <row r="24" spans="3:13">
      <c r="E24" s="86"/>
      <c r="F24" s="86"/>
      <c r="G24" s="86"/>
      <c r="H24" s="86"/>
    </row>
    <row r="25" spans="3:13">
      <c r="E25" s="86"/>
      <c r="F25" s="86"/>
      <c r="G25" s="86"/>
      <c r="H25" s="86"/>
    </row>
    <row r="26" spans="3:13">
      <c r="E26" s="86"/>
      <c r="F26" s="86"/>
      <c r="G26" s="86"/>
      <c r="H26" s="86"/>
    </row>
    <row r="27" spans="3:13">
      <c r="E27" s="86"/>
      <c r="F27" s="86"/>
      <c r="G27" s="86"/>
      <c r="H27" s="86"/>
    </row>
    <row r="28" spans="3:13">
      <c r="E28" s="86"/>
      <c r="F28" s="86"/>
      <c r="G28" s="86"/>
      <c r="H28" s="86"/>
    </row>
    <row r="29" spans="3:13">
      <c r="E29" s="86"/>
      <c r="F29" s="86"/>
      <c r="G29" s="86"/>
      <c r="H29" s="86"/>
    </row>
    <row r="30" spans="3:13">
      <c r="E30" s="86"/>
      <c r="F30" s="86"/>
      <c r="G30" s="86"/>
      <c r="H30" s="86"/>
    </row>
    <row r="31" spans="3:13">
      <c r="E31" s="86"/>
      <c r="F31" s="86"/>
      <c r="G31" s="86"/>
      <c r="H31" s="86"/>
    </row>
    <row r="32" spans="3:13">
      <c r="E32" s="86"/>
      <c r="F32" s="86"/>
      <c r="G32" s="86"/>
      <c r="H32" s="86"/>
    </row>
    <row r="33" spans="2:8">
      <c r="E33" s="86"/>
      <c r="F33" s="86"/>
      <c r="G33" s="86"/>
      <c r="H33" s="86"/>
    </row>
    <row r="34" spans="2:8">
      <c r="E34" s="86"/>
      <c r="F34" s="86"/>
      <c r="G34" s="86"/>
      <c r="H34" s="86"/>
    </row>
    <row r="35" spans="2:8">
      <c r="E35" s="86"/>
      <c r="F35" s="86"/>
      <c r="G35" s="86"/>
      <c r="H35" s="86"/>
    </row>
    <row r="36" spans="2:8">
      <c r="E36" s="86"/>
      <c r="F36" s="86"/>
      <c r="G36" s="86"/>
      <c r="H36" s="86"/>
    </row>
    <row r="37" spans="2:8">
      <c r="E37" s="86"/>
      <c r="F37" s="86"/>
      <c r="G37" s="86"/>
      <c r="H37" s="86"/>
    </row>
    <row r="38" spans="2:8">
      <c r="E38" s="86"/>
      <c r="F38" s="86"/>
      <c r="G38" s="86"/>
      <c r="H38" s="86"/>
    </row>
    <row r="39" spans="2:8">
      <c r="E39" s="86"/>
      <c r="F39" s="86"/>
      <c r="G39" s="86"/>
      <c r="H39" s="86"/>
    </row>
    <row r="40" spans="2:8">
      <c r="E40" s="86"/>
      <c r="F40" s="86"/>
      <c r="G40" s="86"/>
      <c r="H40" s="86"/>
    </row>
    <row r="41" spans="2:8">
      <c r="E41" s="86"/>
      <c r="F41" s="86"/>
      <c r="G41" s="86"/>
      <c r="H41" s="86"/>
    </row>
    <row r="42" spans="2:8">
      <c r="E42" s="86"/>
      <c r="F42" s="86"/>
      <c r="G42" s="86"/>
      <c r="H42" s="86"/>
    </row>
    <row r="43" spans="2:8">
      <c r="B43" s="51" t="s">
        <v>22</v>
      </c>
      <c r="C43" s="47"/>
      <c r="D43" s="47"/>
      <c r="E43" s="48" t="s">
        <v>15</v>
      </c>
      <c r="F43" s="48" t="s">
        <v>16</v>
      </c>
      <c r="G43" s="49" t="s">
        <v>14</v>
      </c>
      <c r="H43" s="50" t="s">
        <v>0</v>
      </c>
    </row>
    <row r="44" spans="2:8">
      <c r="B44" s="57" t="s">
        <v>47</v>
      </c>
      <c r="C44" s="15"/>
      <c r="D44" s="15"/>
      <c r="E44" s="17">
        <f>+'[2]2013-2014 Year'!H10</f>
        <v>2819.05</v>
      </c>
      <c r="F44" s="16"/>
      <c r="G44" s="15"/>
      <c r="H44" s="8">
        <f>+E44-F44-G44</f>
        <v>2819.05</v>
      </c>
    </row>
    <row r="45" spans="2:8">
      <c r="B45" s="57" t="s">
        <v>9</v>
      </c>
      <c r="C45" s="15"/>
      <c r="D45" s="15"/>
      <c r="E45" s="18">
        <v>556</v>
      </c>
      <c r="F45" s="16">
        <v>163.05000000000001</v>
      </c>
      <c r="G45" s="15"/>
      <c r="H45" s="8">
        <f>H44+E45-F45-G45</f>
        <v>3212</v>
      </c>
    </row>
    <row r="46" spans="2:8">
      <c r="B46" s="57" t="s">
        <v>31</v>
      </c>
      <c r="C46" s="15"/>
      <c r="D46" s="15"/>
      <c r="E46" s="18">
        <v>798</v>
      </c>
      <c r="F46" s="16">
        <v>2800</v>
      </c>
      <c r="G46" s="15"/>
      <c r="H46" s="8">
        <f t="shared" ref="H46:H55" si="1">H45+E46-F46-G46</f>
        <v>1210</v>
      </c>
    </row>
    <row r="47" spans="2:8">
      <c r="B47" s="57" t="s">
        <v>10</v>
      </c>
      <c r="C47" s="15"/>
      <c r="D47" s="15"/>
      <c r="E47" s="18">
        <v>175</v>
      </c>
      <c r="F47" s="16"/>
      <c r="G47" s="15"/>
      <c r="H47" s="8">
        <f t="shared" si="1"/>
        <v>1385</v>
      </c>
    </row>
    <row r="48" spans="2:8">
      <c r="B48" s="57" t="s">
        <v>11</v>
      </c>
      <c r="C48" s="15"/>
      <c r="D48" s="15"/>
      <c r="E48" s="18">
        <v>250</v>
      </c>
      <c r="F48" s="16"/>
      <c r="G48" s="15"/>
      <c r="H48" s="8">
        <f t="shared" si="1"/>
        <v>1635</v>
      </c>
    </row>
    <row r="49" spans="2:10">
      <c r="B49" s="58" t="s">
        <v>4</v>
      </c>
      <c r="E49" s="8">
        <v>170</v>
      </c>
      <c r="H49" s="8">
        <f t="shared" si="1"/>
        <v>1805</v>
      </c>
    </row>
    <row r="50" spans="2:10">
      <c r="B50" s="58" t="s">
        <v>25</v>
      </c>
      <c r="E50" s="8">
        <v>150</v>
      </c>
      <c r="H50" s="8">
        <f t="shared" si="1"/>
        <v>1955</v>
      </c>
    </row>
    <row r="51" spans="2:10">
      <c r="B51" s="58" t="s">
        <v>5</v>
      </c>
      <c r="E51" s="8">
        <v>555</v>
      </c>
      <c r="H51" s="8">
        <f t="shared" si="1"/>
        <v>2510</v>
      </c>
    </row>
    <row r="52" spans="2:10">
      <c r="B52" s="58" t="s">
        <v>12</v>
      </c>
      <c r="E52" s="8">
        <v>360</v>
      </c>
      <c r="H52" s="8">
        <f t="shared" si="1"/>
        <v>2870</v>
      </c>
    </row>
    <row r="53" spans="2:10">
      <c r="B53" s="58" t="s">
        <v>1</v>
      </c>
      <c r="E53" s="8">
        <v>340</v>
      </c>
      <c r="H53" s="8">
        <f t="shared" si="1"/>
        <v>3210</v>
      </c>
    </row>
    <row r="54" spans="2:10">
      <c r="B54" s="58" t="s">
        <v>2</v>
      </c>
      <c r="E54" s="8">
        <v>430</v>
      </c>
      <c r="H54" s="8">
        <f t="shared" si="1"/>
        <v>3640</v>
      </c>
    </row>
    <row r="55" spans="2:10">
      <c r="B55" s="58" t="s">
        <v>3</v>
      </c>
      <c r="E55" s="8">
        <v>760</v>
      </c>
      <c r="F55" s="8">
        <v>1000</v>
      </c>
      <c r="H55" s="8">
        <f t="shared" si="1"/>
        <v>3400</v>
      </c>
    </row>
    <row r="56" spans="2:10">
      <c r="B56" s="58" t="s">
        <v>8</v>
      </c>
      <c r="E56" s="8">
        <v>275</v>
      </c>
      <c r="H56" s="8">
        <f>H55+E56-F56-G56</f>
        <v>3675</v>
      </c>
    </row>
    <row r="57" spans="2:10">
      <c r="B57" s="53" t="s">
        <v>13</v>
      </c>
      <c r="C57" s="2"/>
      <c r="D57" s="2"/>
      <c r="E57" s="9">
        <f>SUM(E44:E56)</f>
        <v>7638.05</v>
      </c>
      <c r="F57" s="9">
        <f>SUM(F44:F56)</f>
        <v>3963.05</v>
      </c>
      <c r="G57" s="9">
        <f>SUM(G44:G56)</f>
        <v>0</v>
      </c>
      <c r="H57" s="9">
        <f>E57-F57-G57</f>
        <v>3675</v>
      </c>
      <c r="J57" s="8"/>
    </row>
    <row r="58" spans="2:10">
      <c r="B58" s="54"/>
      <c r="C58" s="5"/>
      <c r="D58" s="5"/>
      <c r="E58" s="11"/>
      <c r="F58" s="11"/>
      <c r="G58" s="5"/>
      <c r="H58" s="11"/>
      <c r="I58" s="3"/>
    </row>
    <row r="59" spans="2:10">
      <c r="B59" s="51" t="s">
        <v>21</v>
      </c>
      <c r="C59" s="47"/>
      <c r="D59" s="47"/>
      <c r="E59" s="48" t="s">
        <v>15</v>
      </c>
      <c r="F59" s="48" t="s">
        <v>16</v>
      </c>
      <c r="G59" s="49" t="s">
        <v>14</v>
      </c>
      <c r="H59" s="50" t="s">
        <v>0</v>
      </c>
    </row>
    <row r="60" spans="2:10">
      <c r="B60" s="57" t="s">
        <v>47</v>
      </c>
      <c r="E60" s="81">
        <f>+'[2]2013-2014 Year'!H15</f>
        <v>195.76000000000204</v>
      </c>
      <c r="F60" s="82"/>
      <c r="G60" s="82"/>
      <c r="H60" s="82">
        <f>+E60-F60-G60</f>
        <v>195.76000000000204</v>
      </c>
    </row>
    <row r="61" spans="2:10">
      <c r="B61" s="57" t="s">
        <v>9</v>
      </c>
      <c r="C61" s="15"/>
      <c r="D61" s="15"/>
      <c r="E61" s="18">
        <v>3974</v>
      </c>
      <c r="F61" s="18">
        <v>2500</v>
      </c>
      <c r="G61" s="82">
        <v>50</v>
      </c>
      <c r="H61" s="82">
        <f t="shared" ref="H61:H70" si="2">H60+E61-F61-G61</f>
        <v>1619.760000000002</v>
      </c>
    </row>
    <row r="62" spans="2:10">
      <c r="B62" s="57" t="s">
        <v>31</v>
      </c>
      <c r="C62" s="15"/>
      <c r="D62" s="15"/>
      <c r="E62" s="18">
        <v>1829</v>
      </c>
      <c r="F62" s="18">
        <v>1000</v>
      </c>
      <c r="G62" s="82">
        <v>50</v>
      </c>
      <c r="H62" s="82">
        <f t="shared" si="2"/>
        <v>2398.760000000002</v>
      </c>
    </row>
    <row r="63" spans="2:10">
      <c r="B63" s="57" t="s">
        <v>10</v>
      </c>
      <c r="C63" s="15"/>
      <c r="D63" s="15"/>
      <c r="E63" s="18">
        <v>1599</v>
      </c>
      <c r="F63" s="18">
        <v>2000</v>
      </c>
      <c r="G63" s="82">
        <v>50</v>
      </c>
      <c r="H63" s="82">
        <f t="shared" si="2"/>
        <v>1947.760000000002</v>
      </c>
    </row>
    <row r="64" spans="2:10">
      <c r="B64" s="57" t="s">
        <v>11</v>
      </c>
      <c r="C64" s="15"/>
      <c r="D64" s="15"/>
      <c r="E64" s="18">
        <v>3045</v>
      </c>
      <c r="F64" s="82">
        <v>2100</v>
      </c>
      <c r="G64" s="82">
        <v>50</v>
      </c>
      <c r="H64" s="82">
        <f t="shared" si="2"/>
        <v>2842.760000000002</v>
      </c>
    </row>
    <row r="65" spans="2:14">
      <c r="B65" s="58" t="s">
        <v>4</v>
      </c>
      <c r="E65" s="82">
        <v>735</v>
      </c>
      <c r="F65" s="82">
        <v>1050</v>
      </c>
      <c r="G65" s="82">
        <v>50</v>
      </c>
      <c r="H65" s="82">
        <f t="shared" si="2"/>
        <v>2477.760000000002</v>
      </c>
    </row>
    <row r="66" spans="2:14">
      <c r="B66" s="58" t="s">
        <v>19</v>
      </c>
      <c r="E66" s="82">
        <v>905</v>
      </c>
      <c r="F66" s="82"/>
      <c r="G66" s="82"/>
      <c r="H66" s="82">
        <f t="shared" si="2"/>
        <v>3382.760000000002</v>
      </c>
    </row>
    <row r="67" spans="2:14">
      <c r="B67" s="58" t="s">
        <v>18</v>
      </c>
      <c r="E67" s="82">
        <v>935</v>
      </c>
      <c r="F67" s="82"/>
      <c r="G67" s="82"/>
      <c r="H67" s="82">
        <f t="shared" si="2"/>
        <v>4317.760000000002</v>
      </c>
    </row>
    <row r="68" spans="2:14">
      <c r="B68" s="58" t="s">
        <v>6</v>
      </c>
      <c r="E68" s="82">
        <v>335</v>
      </c>
      <c r="F68" s="82">
        <v>1050</v>
      </c>
      <c r="G68" s="82">
        <v>50</v>
      </c>
      <c r="H68" s="82">
        <f t="shared" si="2"/>
        <v>3552.760000000002</v>
      </c>
      <c r="K68" s="8"/>
    </row>
    <row r="69" spans="2:14">
      <c r="B69" s="58" t="s">
        <v>1</v>
      </c>
      <c r="E69" s="82">
        <v>1365</v>
      </c>
      <c r="F69" s="82"/>
      <c r="G69" s="82"/>
      <c r="H69" s="82">
        <f>H68+E69-F69-G69</f>
        <v>4917.760000000002</v>
      </c>
    </row>
    <row r="70" spans="2:14">
      <c r="B70" s="58" t="s">
        <v>7</v>
      </c>
      <c r="E70" s="82">
        <v>2610</v>
      </c>
      <c r="F70" s="82">
        <v>4700</v>
      </c>
      <c r="G70" s="82"/>
      <c r="H70" s="82">
        <f t="shared" si="2"/>
        <v>2827.760000000002</v>
      </c>
      <c r="K70" s="8"/>
    </row>
    <row r="71" spans="2:14">
      <c r="B71" s="58" t="s">
        <v>3</v>
      </c>
      <c r="E71" s="82">
        <v>690</v>
      </c>
      <c r="F71" s="82"/>
      <c r="G71" s="82"/>
      <c r="H71" s="82">
        <f>H70+E71-F71-G71</f>
        <v>3517.760000000002</v>
      </c>
    </row>
    <row r="72" spans="2:14">
      <c r="B72" s="58" t="s">
        <v>8</v>
      </c>
      <c r="E72" s="82">
        <v>1600</v>
      </c>
      <c r="F72" s="82"/>
      <c r="G72" s="82"/>
      <c r="H72" s="82">
        <f>H71+E72-F72-G72</f>
        <v>5117.760000000002</v>
      </c>
    </row>
    <row r="73" spans="2:14" s="1" customFormat="1">
      <c r="B73" s="53" t="s">
        <v>13</v>
      </c>
      <c r="C73" s="2"/>
      <c r="D73" s="2"/>
      <c r="E73" s="83">
        <f>SUM(E60:E72)</f>
        <v>19817.760000000002</v>
      </c>
      <c r="F73" s="83">
        <f>SUM(F60:F72)</f>
        <v>14400</v>
      </c>
      <c r="G73" s="83">
        <f>SUM(G60:G72)</f>
        <v>300</v>
      </c>
      <c r="H73" s="83">
        <f>E73-F73-G73</f>
        <v>5117.760000000002</v>
      </c>
    </row>
    <row r="74" spans="2:14" s="5" customFormat="1">
      <c r="B74" s="54"/>
      <c r="E74" s="11"/>
      <c r="F74" s="11"/>
      <c r="G74" s="11"/>
      <c r="H74" s="11"/>
    </row>
    <row r="75" spans="2:14">
      <c r="B75" s="54"/>
      <c r="C75" s="5"/>
      <c r="D75" s="5"/>
      <c r="E75" s="11"/>
      <c r="F75" s="11"/>
      <c r="G75" s="11"/>
      <c r="H75" s="11"/>
    </row>
    <row r="76" spans="2:14">
      <c r="B76" s="51" t="s">
        <v>20</v>
      </c>
      <c r="C76" s="47"/>
      <c r="D76" s="47"/>
      <c r="E76" s="48" t="s">
        <v>15</v>
      </c>
      <c r="F76" s="48" t="s">
        <v>16</v>
      </c>
      <c r="G76" s="49" t="s">
        <v>14</v>
      </c>
      <c r="H76" s="50" t="s">
        <v>0</v>
      </c>
    </row>
    <row r="77" spans="2:14" s="4" customFormat="1">
      <c r="B77" s="57" t="s">
        <v>47</v>
      </c>
      <c r="C77" s="3"/>
      <c r="D77" s="3"/>
      <c r="E77" s="76">
        <f>+'[2]2013-2014 Year'!H12</f>
        <v>3025</v>
      </c>
      <c r="F77" s="76"/>
      <c r="G77" s="76"/>
      <c r="H77" s="77">
        <f>E77-F77-G77</f>
        <v>3025</v>
      </c>
      <c r="J77"/>
      <c r="K77"/>
      <c r="L77"/>
      <c r="M77"/>
      <c r="N77"/>
    </row>
    <row r="78" spans="2:14">
      <c r="B78" s="57" t="s">
        <v>9</v>
      </c>
      <c r="C78" s="15"/>
      <c r="D78" s="15"/>
      <c r="E78" s="75">
        <v>235</v>
      </c>
      <c r="F78" s="75"/>
      <c r="G78" s="75"/>
      <c r="H78" s="77">
        <f>H77+E78-F78-G78</f>
        <v>3260</v>
      </c>
    </row>
    <row r="79" spans="2:14">
      <c r="B79" s="57" t="s">
        <v>31</v>
      </c>
      <c r="C79" s="15"/>
      <c r="D79" s="15"/>
      <c r="E79" s="75">
        <v>490</v>
      </c>
      <c r="F79" s="75">
        <v>2500</v>
      </c>
      <c r="G79" s="75">
        <v>38</v>
      </c>
      <c r="H79" s="77">
        <f t="shared" ref="H79:H89" si="3">H78+E79-F79-G79</f>
        <v>1212</v>
      </c>
    </row>
    <row r="80" spans="2:14">
      <c r="B80" s="57" t="s">
        <v>10</v>
      </c>
      <c r="C80" s="15"/>
      <c r="D80" s="15"/>
      <c r="E80" s="75">
        <v>683</v>
      </c>
      <c r="F80" s="75">
        <v>270</v>
      </c>
      <c r="G80" s="75"/>
      <c r="H80" s="77">
        <f t="shared" si="3"/>
        <v>1625</v>
      </c>
    </row>
    <row r="81" spans="2:9">
      <c r="B81" s="57" t="s">
        <v>11</v>
      </c>
      <c r="C81" s="15"/>
      <c r="D81" s="15"/>
      <c r="E81" s="75">
        <v>1280</v>
      </c>
      <c r="F81" s="75"/>
      <c r="G81" s="75"/>
      <c r="H81" s="77">
        <f>H80+E81-F81-G81</f>
        <v>2905</v>
      </c>
    </row>
    <row r="82" spans="2:9">
      <c r="B82" s="58" t="s">
        <v>4</v>
      </c>
      <c r="E82" s="77">
        <v>5284</v>
      </c>
      <c r="F82" s="77">
        <v>7600</v>
      </c>
      <c r="G82" s="77">
        <v>113</v>
      </c>
      <c r="H82" s="77">
        <f t="shared" si="3"/>
        <v>476</v>
      </c>
    </row>
    <row r="83" spans="2:9">
      <c r="B83" s="58" t="s">
        <v>19</v>
      </c>
      <c r="E83" s="77">
        <v>1320</v>
      </c>
      <c r="F83" s="77"/>
      <c r="G83" s="77"/>
      <c r="H83" s="77">
        <f t="shared" si="3"/>
        <v>1796</v>
      </c>
    </row>
    <row r="84" spans="2:9">
      <c r="B84" s="58" t="s">
        <v>5</v>
      </c>
      <c r="E84" s="77">
        <v>800</v>
      </c>
      <c r="F84" s="77">
        <v>1470</v>
      </c>
      <c r="G84" s="77"/>
      <c r="H84" s="77">
        <f t="shared" si="3"/>
        <v>1126</v>
      </c>
    </row>
    <row r="85" spans="2:9">
      <c r="B85" s="58" t="s">
        <v>12</v>
      </c>
      <c r="E85" s="77">
        <v>1045</v>
      </c>
      <c r="F85" s="77"/>
      <c r="G85" s="77"/>
      <c r="H85" s="77">
        <f t="shared" si="3"/>
        <v>2171</v>
      </c>
    </row>
    <row r="86" spans="2:9">
      <c r="B86" s="58" t="s">
        <v>1</v>
      </c>
      <c r="E86" s="77">
        <v>1040</v>
      </c>
      <c r="F86" s="77"/>
      <c r="G86" s="77"/>
      <c r="H86" s="77">
        <f t="shared" si="3"/>
        <v>3211</v>
      </c>
    </row>
    <row r="87" spans="2:9">
      <c r="B87" s="58" t="s">
        <v>2</v>
      </c>
      <c r="E87" s="77">
        <v>910</v>
      </c>
      <c r="F87" s="77">
        <v>1650</v>
      </c>
      <c r="G87" s="77"/>
      <c r="H87" s="77">
        <f t="shared" si="3"/>
        <v>2471</v>
      </c>
    </row>
    <row r="88" spans="2:9">
      <c r="B88" s="58" t="s">
        <v>3</v>
      </c>
      <c r="E88" s="77">
        <v>115</v>
      </c>
      <c r="F88" s="77"/>
      <c r="G88" s="77"/>
      <c r="H88" s="77">
        <f t="shared" si="3"/>
        <v>2586</v>
      </c>
    </row>
    <row r="89" spans="2:9">
      <c r="B89" s="58" t="s">
        <v>8</v>
      </c>
      <c r="E89" s="77">
        <v>1325</v>
      </c>
      <c r="F89" s="77">
        <v>200</v>
      </c>
      <c r="G89" s="77"/>
      <c r="H89" s="77">
        <f t="shared" si="3"/>
        <v>3711</v>
      </c>
    </row>
    <row r="90" spans="2:9">
      <c r="B90" s="53" t="s">
        <v>13</v>
      </c>
      <c r="C90" s="2"/>
      <c r="D90" s="2"/>
      <c r="E90" s="78">
        <f>SUM(E77:E89)</f>
        <v>17552</v>
      </c>
      <c r="F90" s="78">
        <f>SUM(F77:F89)</f>
        <v>13690</v>
      </c>
      <c r="G90" s="78">
        <f>SUM(G77:G89)</f>
        <v>151</v>
      </c>
      <c r="H90" s="78">
        <f>E90-F90-G90</f>
        <v>3711</v>
      </c>
      <c r="I90" s="3"/>
    </row>
    <row r="91" spans="2:9">
      <c r="B91" s="80" t="s">
        <v>53</v>
      </c>
      <c r="C91" s="5"/>
      <c r="D91" s="5"/>
      <c r="E91" s="79"/>
      <c r="F91" s="79"/>
      <c r="G91" s="79"/>
      <c r="H91" s="79"/>
      <c r="I91" s="3"/>
    </row>
    <row r="92" spans="2:9">
      <c r="B92" s="54"/>
      <c r="C92" s="5"/>
      <c r="D92" s="5"/>
      <c r="E92" s="79"/>
      <c r="F92" s="79"/>
      <c r="G92" s="79"/>
      <c r="H92" s="79"/>
      <c r="I92" s="3"/>
    </row>
    <row r="93" spans="2:9">
      <c r="B93" s="52"/>
      <c r="G93"/>
      <c r="H93" s="8"/>
      <c r="I93" s="3"/>
    </row>
    <row r="94" spans="2:9">
      <c r="B94" s="51" t="s">
        <v>23</v>
      </c>
      <c r="C94" s="47"/>
      <c r="D94" s="47"/>
      <c r="E94" s="48" t="s">
        <v>15</v>
      </c>
      <c r="F94" s="48" t="s">
        <v>16</v>
      </c>
      <c r="G94" s="49" t="s">
        <v>14</v>
      </c>
      <c r="H94" s="50" t="s">
        <v>0</v>
      </c>
      <c r="I94" s="3"/>
    </row>
    <row r="95" spans="2:9">
      <c r="B95" s="57" t="s">
        <v>47</v>
      </c>
      <c r="C95" s="15"/>
      <c r="D95" s="15"/>
      <c r="E95" s="17">
        <f>+'[2]2013-2014 Year'!H7</f>
        <v>0</v>
      </c>
      <c r="F95" s="16"/>
      <c r="G95" s="15"/>
      <c r="H95" s="8">
        <f>E95-F95-G95</f>
        <v>0</v>
      </c>
      <c r="I95" s="3"/>
    </row>
    <row r="96" spans="2:9">
      <c r="B96" s="57" t="s">
        <v>31</v>
      </c>
      <c r="C96" s="15"/>
      <c r="D96" s="15"/>
      <c r="E96" s="18"/>
      <c r="F96" s="16"/>
      <c r="G96" s="15"/>
      <c r="H96" s="17">
        <f>H95+E96-F96</f>
        <v>0</v>
      </c>
      <c r="I96" s="3"/>
    </row>
    <row r="97" spans="2:9">
      <c r="B97" s="57" t="s">
        <v>10</v>
      </c>
      <c r="C97" s="15"/>
      <c r="D97" s="15"/>
      <c r="E97" s="18"/>
      <c r="F97" s="16"/>
      <c r="G97" s="15"/>
      <c r="H97" s="17">
        <f t="shared" ref="H97:H106" si="4">H96+E97-F97</f>
        <v>0</v>
      </c>
      <c r="I97" s="3"/>
    </row>
    <row r="98" spans="2:9">
      <c r="B98" s="57" t="s">
        <v>11</v>
      </c>
      <c r="C98" s="15"/>
      <c r="D98" s="15"/>
      <c r="E98" s="18"/>
      <c r="F98" s="16"/>
      <c r="G98" s="15"/>
      <c r="H98" s="17">
        <f t="shared" si="4"/>
        <v>0</v>
      </c>
      <c r="I98" s="3"/>
    </row>
    <row r="99" spans="2:9">
      <c r="B99" s="58" t="s">
        <v>4</v>
      </c>
      <c r="H99" s="17">
        <f t="shared" si="4"/>
        <v>0</v>
      </c>
      <c r="I99" s="3"/>
    </row>
    <row r="100" spans="2:9">
      <c r="B100" s="58" t="s">
        <v>19</v>
      </c>
      <c r="H100" s="17">
        <f t="shared" si="4"/>
        <v>0</v>
      </c>
      <c r="I100" s="3"/>
    </row>
    <row r="101" spans="2:9">
      <c r="B101" s="58" t="s">
        <v>5</v>
      </c>
      <c r="H101" s="17">
        <f t="shared" si="4"/>
        <v>0</v>
      </c>
      <c r="I101" s="3"/>
    </row>
    <row r="102" spans="2:9">
      <c r="B102" s="58" t="s">
        <v>12</v>
      </c>
      <c r="H102" s="17">
        <f t="shared" si="4"/>
        <v>0</v>
      </c>
      <c r="I102" s="3"/>
    </row>
    <row r="103" spans="2:9">
      <c r="B103" s="58" t="s">
        <v>1</v>
      </c>
      <c r="H103" s="17">
        <f t="shared" si="4"/>
        <v>0</v>
      </c>
    </row>
    <row r="104" spans="2:9">
      <c r="B104" s="58" t="s">
        <v>2</v>
      </c>
      <c r="H104" s="17">
        <f t="shared" si="4"/>
        <v>0</v>
      </c>
    </row>
    <row r="105" spans="2:9">
      <c r="B105" s="58" t="s">
        <v>3</v>
      </c>
      <c r="H105" s="17">
        <f t="shared" si="4"/>
        <v>0</v>
      </c>
    </row>
    <row r="106" spans="2:9">
      <c r="B106" s="58" t="s">
        <v>8</v>
      </c>
      <c r="H106" s="17">
        <f t="shared" si="4"/>
        <v>0</v>
      </c>
    </row>
    <row r="107" spans="2:9">
      <c r="B107" s="53" t="s">
        <v>13</v>
      </c>
      <c r="C107" s="2"/>
      <c r="D107" s="2"/>
      <c r="E107" s="9">
        <f>SUM(E95:E106)</f>
        <v>0</v>
      </c>
      <c r="F107" s="9">
        <f>SUM(F95:F106)</f>
        <v>0</v>
      </c>
      <c r="G107" s="9">
        <f>SUM(G95:G106)</f>
        <v>0</v>
      </c>
      <c r="H107" s="9">
        <f>E107-F107-G107</f>
        <v>0</v>
      </c>
      <c r="I107" s="22"/>
    </row>
    <row r="108" spans="2:9">
      <c r="B108" s="54"/>
      <c r="C108" s="5"/>
      <c r="D108" s="5"/>
      <c r="E108" s="11"/>
      <c r="F108" s="11"/>
      <c r="G108" s="11"/>
      <c r="H108" s="11"/>
      <c r="I108" s="22"/>
    </row>
    <row r="109" spans="2:9">
      <c r="B109" s="51" t="s">
        <v>26</v>
      </c>
      <c r="C109" s="47"/>
      <c r="D109" s="47"/>
      <c r="E109" s="48" t="s">
        <v>15</v>
      </c>
      <c r="F109" s="48" t="s">
        <v>16</v>
      </c>
      <c r="G109" s="49" t="s">
        <v>14</v>
      </c>
      <c r="H109" s="50" t="s">
        <v>0</v>
      </c>
      <c r="I109" s="22"/>
    </row>
    <row r="110" spans="2:9">
      <c r="B110" s="57" t="s">
        <v>47</v>
      </c>
      <c r="C110" s="15"/>
      <c r="D110" s="15"/>
      <c r="E110" s="10">
        <f>+'[2]2013-2014 Year'!H11</f>
        <v>0</v>
      </c>
      <c r="F110" s="16"/>
      <c r="G110" s="15"/>
      <c r="H110" s="8">
        <f>E110-F110-G110</f>
        <v>0</v>
      </c>
      <c r="I110" s="22"/>
    </row>
    <row r="111" spans="2:9">
      <c r="B111" s="57" t="s">
        <v>9</v>
      </c>
      <c r="C111" s="15"/>
      <c r="D111" s="15"/>
      <c r="E111" s="10"/>
      <c r="F111" s="16"/>
      <c r="G111" s="15"/>
      <c r="H111" s="10">
        <f>H110+E111-F111-G111</f>
        <v>0</v>
      </c>
      <c r="I111" s="22"/>
    </row>
    <row r="112" spans="2:9">
      <c r="B112" s="57" t="s">
        <v>31</v>
      </c>
      <c r="C112" s="15"/>
      <c r="D112" s="15"/>
      <c r="E112" s="18"/>
      <c r="F112" s="16"/>
      <c r="G112" s="15"/>
      <c r="H112" s="10">
        <f>H110+E112-F112-G112</f>
        <v>0</v>
      </c>
      <c r="I112" s="22"/>
    </row>
    <row r="113" spans="2:10">
      <c r="B113" s="57" t="s">
        <v>10</v>
      </c>
      <c r="C113" s="15"/>
      <c r="D113" s="15"/>
      <c r="E113" s="18"/>
      <c r="F113" s="16"/>
      <c r="G113" s="15"/>
      <c r="H113" s="10">
        <f t="shared" ref="H113:H122" si="5">H112+E113-F113-G113</f>
        <v>0</v>
      </c>
      <c r="I113" s="22"/>
    </row>
    <row r="114" spans="2:10">
      <c r="B114" s="57" t="s">
        <v>11</v>
      </c>
      <c r="C114" s="15"/>
      <c r="D114" s="15"/>
      <c r="E114" s="18"/>
      <c r="F114" s="16"/>
      <c r="G114" s="15"/>
      <c r="H114" s="10">
        <f t="shared" si="5"/>
        <v>0</v>
      </c>
    </row>
    <row r="115" spans="2:10">
      <c r="B115" s="58" t="s">
        <v>4</v>
      </c>
      <c r="C115" s="5"/>
      <c r="D115" s="5"/>
      <c r="E115" s="10"/>
      <c r="F115" s="10"/>
      <c r="G115" s="10"/>
      <c r="H115" s="10">
        <f t="shared" si="5"/>
        <v>0</v>
      </c>
    </row>
    <row r="116" spans="2:10">
      <c r="B116" s="58" t="s">
        <v>19</v>
      </c>
      <c r="C116" s="5"/>
      <c r="D116" s="5"/>
      <c r="E116" s="10"/>
      <c r="F116" s="10"/>
      <c r="G116" s="10"/>
      <c r="H116" s="10">
        <f t="shared" si="5"/>
        <v>0</v>
      </c>
    </row>
    <row r="117" spans="2:10">
      <c r="B117" s="58" t="s">
        <v>5</v>
      </c>
      <c r="C117" s="5"/>
      <c r="D117" s="5"/>
      <c r="E117" s="10">
        <v>4398</v>
      </c>
      <c r="F117" s="10"/>
      <c r="G117" s="10"/>
      <c r="H117" s="10">
        <f t="shared" si="5"/>
        <v>4398</v>
      </c>
    </row>
    <row r="118" spans="2:10">
      <c r="B118" s="58" t="s">
        <v>12</v>
      </c>
      <c r="C118" s="5"/>
      <c r="D118" s="5"/>
      <c r="E118" s="10">
        <v>3515</v>
      </c>
      <c r="F118" s="10"/>
      <c r="G118" s="10"/>
      <c r="H118" s="10">
        <f t="shared" si="5"/>
        <v>7913</v>
      </c>
    </row>
    <row r="119" spans="2:10">
      <c r="B119" s="58" t="s">
        <v>1</v>
      </c>
      <c r="C119" s="5"/>
      <c r="D119" s="5"/>
      <c r="E119" s="10"/>
      <c r="F119" s="10">
        <v>7913</v>
      </c>
      <c r="G119" s="10"/>
      <c r="H119" s="10">
        <f t="shared" si="5"/>
        <v>0</v>
      </c>
    </row>
    <row r="120" spans="2:10">
      <c r="B120" s="58" t="s">
        <v>2</v>
      </c>
      <c r="C120" s="5"/>
      <c r="D120" s="5"/>
      <c r="E120" s="10"/>
      <c r="F120" s="10"/>
      <c r="G120" s="10"/>
      <c r="H120" s="10">
        <f t="shared" si="5"/>
        <v>0</v>
      </c>
    </row>
    <row r="121" spans="2:10">
      <c r="B121" s="58" t="s">
        <v>3</v>
      </c>
      <c r="C121" s="5"/>
      <c r="D121" s="5"/>
      <c r="E121" s="10"/>
      <c r="F121" s="10"/>
      <c r="G121" s="10"/>
      <c r="H121" s="10">
        <f t="shared" si="5"/>
        <v>0</v>
      </c>
    </row>
    <row r="122" spans="2:10">
      <c r="B122" s="58" t="s">
        <v>8</v>
      </c>
      <c r="C122" s="5"/>
      <c r="D122" s="5"/>
      <c r="E122" s="10"/>
      <c r="F122" s="10"/>
      <c r="G122" s="10"/>
      <c r="H122" s="10">
        <f t="shared" si="5"/>
        <v>0</v>
      </c>
    </row>
    <row r="123" spans="2:10">
      <c r="B123" s="55" t="s">
        <v>13</v>
      </c>
      <c r="C123" s="19"/>
      <c r="D123" s="19"/>
      <c r="E123" s="20">
        <f>SUM(E110:E122)</f>
        <v>7913</v>
      </c>
      <c r="F123" s="20">
        <f>SUM(F110:F122)</f>
        <v>7913</v>
      </c>
      <c r="G123" s="20">
        <f>SUM(G110:G122)</f>
        <v>0</v>
      </c>
      <c r="H123" s="20">
        <f>E123-F123-G123</f>
        <v>0</v>
      </c>
    </row>
    <row r="124" spans="2:10">
      <c r="B124" s="54"/>
      <c r="C124" s="5"/>
      <c r="D124" s="5"/>
      <c r="E124" s="11"/>
      <c r="F124" s="11"/>
      <c r="G124" s="11"/>
      <c r="H124" s="11"/>
    </row>
    <row r="125" spans="2:10">
      <c r="B125" s="51" t="s">
        <v>27</v>
      </c>
      <c r="C125" s="47"/>
      <c r="D125" s="47"/>
      <c r="E125" s="48" t="s">
        <v>15</v>
      </c>
      <c r="F125" s="48" t="s">
        <v>16</v>
      </c>
      <c r="G125" s="49" t="s">
        <v>14</v>
      </c>
      <c r="H125" s="50" t="s">
        <v>0</v>
      </c>
      <c r="J125" s="23" t="s">
        <v>30</v>
      </c>
    </row>
    <row r="126" spans="2:10">
      <c r="B126" s="57" t="s">
        <v>47</v>
      </c>
      <c r="C126" s="15"/>
      <c r="D126" s="15"/>
      <c r="E126" s="10">
        <f>+'[2]2013-2014 Year'!H14</f>
        <v>0</v>
      </c>
      <c r="F126" s="16"/>
      <c r="G126" s="17"/>
      <c r="H126" s="8">
        <f>E126-F126-G126</f>
        <v>0</v>
      </c>
    </row>
    <row r="127" spans="2:10">
      <c r="B127" s="57" t="s">
        <v>9</v>
      </c>
      <c r="C127" s="15"/>
      <c r="D127" s="15"/>
      <c r="E127" s="18"/>
      <c r="F127" s="16"/>
      <c r="G127" s="15"/>
      <c r="H127" s="10">
        <f t="shared" ref="H127:H138" si="6">H126+E127-F127-G127</f>
        <v>0</v>
      </c>
    </row>
    <row r="128" spans="2:10">
      <c r="B128" s="57" t="s">
        <v>31</v>
      </c>
      <c r="C128" s="15"/>
      <c r="D128" s="15"/>
      <c r="E128" s="18"/>
      <c r="F128" s="16"/>
      <c r="G128" s="15"/>
      <c r="H128" s="10">
        <f t="shared" si="6"/>
        <v>0</v>
      </c>
      <c r="I128" s="3"/>
      <c r="J128" s="8"/>
    </row>
    <row r="129" spans="2:10">
      <c r="B129" s="57" t="s">
        <v>10</v>
      </c>
      <c r="C129" s="15"/>
      <c r="D129" s="15"/>
      <c r="E129" s="18">
        <v>1100</v>
      </c>
      <c r="F129" s="16"/>
      <c r="G129" s="15"/>
      <c r="H129" s="10">
        <f t="shared" si="6"/>
        <v>1100</v>
      </c>
      <c r="I129" s="3"/>
    </row>
    <row r="130" spans="2:10">
      <c r="B130" s="57" t="s">
        <v>11</v>
      </c>
      <c r="C130" s="15"/>
      <c r="D130" s="15"/>
      <c r="E130" s="18">
        <v>12585</v>
      </c>
      <c r="F130" s="16"/>
      <c r="G130" s="15"/>
      <c r="H130" s="10">
        <f t="shared" si="6"/>
        <v>13685</v>
      </c>
      <c r="I130" s="3"/>
    </row>
    <row r="131" spans="2:10">
      <c r="B131" s="58" t="s">
        <v>4</v>
      </c>
      <c r="C131" s="4"/>
      <c r="D131" s="4"/>
      <c r="E131" s="10">
        <v>2075</v>
      </c>
      <c r="F131" s="10"/>
      <c r="G131" s="10"/>
      <c r="H131" s="10">
        <f t="shared" si="6"/>
        <v>15760</v>
      </c>
      <c r="I131" s="3"/>
    </row>
    <row r="132" spans="2:10">
      <c r="B132" s="58" t="s">
        <v>19</v>
      </c>
      <c r="C132" s="4"/>
      <c r="D132" s="4"/>
      <c r="E132" s="10"/>
      <c r="F132" s="10"/>
      <c r="G132" s="10"/>
      <c r="H132" s="10">
        <f t="shared" si="6"/>
        <v>15760</v>
      </c>
      <c r="I132" s="3"/>
    </row>
    <row r="133" spans="2:10">
      <c r="B133" s="58" t="s">
        <v>5</v>
      </c>
      <c r="C133" s="4"/>
      <c r="D133" s="4"/>
      <c r="E133" s="10"/>
      <c r="F133" s="10">
        <v>15760</v>
      </c>
      <c r="G133" s="10"/>
      <c r="H133" s="10">
        <f t="shared" si="6"/>
        <v>0</v>
      </c>
      <c r="I133" s="3"/>
    </row>
    <row r="134" spans="2:10">
      <c r="B134" s="58" t="s">
        <v>12</v>
      </c>
      <c r="C134" s="4"/>
      <c r="D134" s="4"/>
      <c r="E134" s="10"/>
      <c r="F134" s="10"/>
      <c r="G134" s="10"/>
      <c r="H134" s="10">
        <f t="shared" si="6"/>
        <v>0</v>
      </c>
      <c r="I134" s="3"/>
    </row>
    <row r="135" spans="2:10">
      <c r="B135" s="58" t="s">
        <v>1</v>
      </c>
      <c r="C135" s="4"/>
      <c r="D135" s="4"/>
      <c r="E135" s="10"/>
      <c r="F135" s="10"/>
      <c r="G135" s="10"/>
      <c r="H135" s="10">
        <f t="shared" si="6"/>
        <v>0</v>
      </c>
      <c r="I135" s="3"/>
    </row>
    <row r="136" spans="2:10">
      <c r="B136" s="58" t="s">
        <v>2</v>
      </c>
      <c r="C136" s="4"/>
      <c r="D136" s="4"/>
      <c r="E136" s="10"/>
      <c r="F136" s="10"/>
      <c r="G136" s="10"/>
      <c r="H136" s="10">
        <f t="shared" si="6"/>
        <v>0</v>
      </c>
      <c r="I136" s="3"/>
    </row>
    <row r="137" spans="2:10" ht="15" customHeight="1">
      <c r="B137" s="58" t="s">
        <v>3</v>
      </c>
      <c r="C137" s="4"/>
      <c r="D137" s="4"/>
      <c r="E137" s="10"/>
      <c r="F137" s="10"/>
      <c r="G137" s="10"/>
      <c r="H137" s="10">
        <f t="shared" si="6"/>
        <v>0</v>
      </c>
      <c r="I137" s="3"/>
    </row>
    <row r="138" spans="2:10" ht="15" customHeight="1">
      <c r="B138" s="58" t="s">
        <v>8</v>
      </c>
      <c r="C138" s="4"/>
      <c r="D138" s="4"/>
      <c r="E138" s="10"/>
      <c r="F138" s="10"/>
      <c r="G138" s="10"/>
      <c r="H138" s="10">
        <f t="shared" si="6"/>
        <v>0</v>
      </c>
      <c r="I138" s="3"/>
    </row>
    <row r="139" spans="2:10" ht="15" customHeight="1">
      <c r="B139" s="55" t="s">
        <v>13</v>
      </c>
      <c r="C139" s="19"/>
      <c r="D139" s="19"/>
      <c r="E139" s="20">
        <f>SUM(E126:E138)</f>
        <v>15760</v>
      </c>
      <c r="F139" s="20">
        <f>SUM(F126:F138)</f>
        <v>15760</v>
      </c>
      <c r="G139" s="20">
        <f>SUM(G126:G138)</f>
        <v>0</v>
      </c>
      <c r="H139" s="20">
        <f>E139-F139-G139</f>
        <v>0</v>
      </c>
      <c r="I139" s="3"/>
    </row>
    <row r="140" spans="2:10" ht="15" customHeight="1">
      <c r="B140" s="54"/>
      <c r="C140" s="5"/>
      <c r="D140" s="5"/>
      <c r="E140" s="11"/>
      <c r="F140" s="11"/>
      <c r="G140" s="11"/>
      <c r="H140" s="11"/>
      <c r="I140" s="3"/>
    </row>
    <row r="141" spans="2:10" ht="15" customHeight="1">
      <c r="B141" s="51" t="s">
        <v>28</v>
      </c>
      <c r="C141" s="47"/>
      <c r="D141" s="47"/>
      <c r="E141" s="48" t="s">
        <v>29</v>
      </c>
      <c r="F141" s="48" t="s">
        <v>16</v>
      </c>
      <c r="G141" s="49" t="s">
        <v>14</v>
      </c>
      <c r="H141" s="50" t="s">
        <v>0</v>
      </c>
      <c r="I141" s="3"/>
      <c r="J141" s="23" t="s">
        <v>30</v>
      </c>
    </row>
    <row r="142" spans="2:10" ht="15" customHeight="1">
      <c r="B142" s="57" t="s">
        <v>9</v>
      </c>
      <c r="C142" s="15"/>
      <c r="D142" s="15"/>
      <c r="E142" s="18">
        <v>9506.1</v>
      </c>
      <c r="F142" s="18">
        <v>9506.1</v>
      </c>
      <c r="G142" s="15"/>
      <c r="H142" s="10">
        <f>+E142-F142-G142</f>
        <v>0</v>
      </c>
      <c r="I142" s="4"/>
    </row>
    <row r="143" spans="2:10" ht="15" customHeight="1">
      <c r="B143" s="57" t="s">
        <v>31</v>
      </c>
      <c r="C143" s="15"/>
      <c r="D143" s="15"/>
      <c r="E143" s="18">
        <v>7267.11</v>
      </c>
      <c r="F143" s="18">
        <v>7267.11</v>
      </c>
      <c r="G143" s="15"/>
      <c r="H143" s="10">
        <f t="shared" ref="H143:H153" si="7">H142+E143-F143-G143</f>
        <v>0</v>
      </c>
      <c r="I143" s="4"/>
    </row>
    <row r="144" spans="2:10" ht="15" customHeight="1">
      <c r="B144" s="57" t="s">
        <v>10</v>
      </c>
      <c r="C144" s="15"/>
      <c r="D144" s="15"/>
      <c r="E144" s="18">
        <v>6319.24</v>
      </c>
      <c r="F144" s="18">
        <v>6319.24</v>
      </c>
      <c r="G144" s="15"/>
      <c r="H144" s="10">
        <f t="shared" si="7"/>
        <v>0</v>
      </c>
      <c r="I144" s="4"/>
    </row>
    <row r="145" spans="2:9" ht="15" customHeight="1">
      <c r="B145" s="57" t="s">
        <v>11</v>
      </c>
      <c r="C145" s="15"/>
      <c r="D145" s="15"/>
      <c r="E145" s="18">
        <v>11543.22</v>
      </c>
      <c r="F145" s="18">
        <v>11543.22</v>
      </c>
      <c r="G145" s="15"/>
      <c r="H145" s="10">
        <f t="shared" si="7"/>
        <v>0</v>
      </c>
      <c r="I145" s="4"/>
    </row>
    <row r="146" spans="2:9" ht="15" customHeight="1">
      <c r="B146" s="58" t="s">
        <v>4</v>
      </c>
      <c r="C146" s="5"/>
      <c r="D146" s="5"/>
      <c r="E146" s="10">
        <v>10031.31</v>
      </c>
      <c r="F146" s="10">
        <v>10031.31</v>
      </c>
      <c r="G146" s="11"/>
      <c r="H146" s="10">
        <f t="shared" si="7"/>
        <v>0</v>
      </c>
      <c r="I146" s="4"/>
    </row>
    <row r="147" spans="2:9" ht="15" customHeight="1">
      <c r="B147" s="58" t="s">
        <v>19</v>
      </c>
      <c r="C147" s="5"/>
      <c r="D147" s="5"/>
      <c r="E147" s="10">
        <v>7940.69</v>
      </c>
      <c r="F147" s="10">
        <v>7940.69</v>
      </c>
      <c r="G147" s="11"/>
      <c r="H147" s="10">
        <f t="shared" si="7"/>
        <v>0</v>
      </c>
      <c r="I147" s="4"/>
    </row>
    <row r="148" spans="2:9" ht="15" customHeight="1">
      <c r="B148" s="58" t="s">
        <v>5</v>
      </c>
      <c r="C148" s="5"/>
      <c r="D148" s="5"/>
      <c r="E148" s="10">
        <v>7868.1</v>
      </c>
      <c r="F148" s="10">
        <v>7868.1</v>
      </c>
      <c r="G148" s="11"/>
      <c r="H148" s="10">
        <f t="shared" si="7"/>
        <v>0</v>
      </c>
      <c r="I148" s="4"/>
    </row>
    <row r="149" spans="2:9" ht="15" customHeight="1">
      <c r="B149" s="58" t="s">
        <v>12</v>
      </c>
      <c r="C149" s="5"/>
      <c r="D149" s="5"/>
      <c r="E149" s="10">
        <v>10591.67</v>
      </c>
      <c r="F149" s="10">
        <v>10591.67</v>
      </c>
      <c r="G149" s="11"/>
      <c r="H149" s="10">
        <f t="shared" si="7"/>
        <v>0</v>
      </c>
      <c r="I149" s="4"/>
    </row>
    <row r="150" spans="2:9" ht="15" customHeight="1">
      <c r="B150" s="58" t="s">
        <v>1</v>
      </c>
      <c r="C150" s="5"/>
      <c r="D150" s="5"/>
      <c r="E150" s="10">
        <v>8711.41</v>
      </c>
      <c r="F150" s="10">
        <v>8711.41</v>
      </c>
      <c r="G150" s="11"/>
      <c r="H150" s="10">
        <f t="shared" si="7"/>
        <v>0</v>
      </c>
      <c r="I150" s="4"/>
    </row>
    <row r="151" spans="2:9" ht="15" customHeight="1">
      <c r="B151" s="58" t="s">
        <v>2</v>
      </c>
      <c r="C151" s="5"/>
      <c r="D151" s="5"/>
      <c r="E151" s="10">
        <v>12135.69</v>
      </c>
      <c r="F151" s="10">
        <v>12135.69</v>
      </c>
      <c r="G151" s="11"/>
      <c r="H151" s="10">
        <f t="shared" si="7"/>
        <v>0</v>
      </c>
      <c r="I151" s="4"/>
    </row>
    <row r="152" spans="2:9" ht="15" customHeight="1">
      <c r="B152" s="58" t="s">
        <v>3</v>
      </c>
      <c r="C152" s="5"/>
      <c r="D152" s="5"/>
      <c r="E152" s="10">
        <v>7420.28</v>
      </c>
      <c r="F152" s="10">
        <v>7420.28</v>
      </c>
      <c r="G152" s="11"/>
      <c r="H152" s="10">
        <f t="shared" si="7"/>
        <v>0</v>
      </c>
      <c r="I152" s="4"/>
    </row>
    <row r="153" spans="2:9" ht="15" customHeight="1">
      <c r="B153" s="58" t="s">
        <v>8</v>
      </c>
      <c r="C153" s="5"/>
      <c r="D153" s="5"/>
      <c r="E153" s="10">
        <v>7176.41</v>
      </c>
      <c r="F153" s="10">
        <v>7176.41</v>
      </c>
      <c r="G153" s="11"/>
      <c r="H153" s="10">
        <f t="shared" si="7"/>
        <v>0</v>
      </c>
      <c r="I153" s="4"/>
    </row>
    <row r="154" spans="2:9" ht="15" customHeight="1">
      <c r="B154" s="55" t="s">
        <v>13</v>
      </c>
      <c r="C154" s="19"/>
      <c r="D154" s="19"/>
      <c r="E154" s="20">
        <f>SUM(E142:E153)</f>
        <v>106511.23000000001</v>
      </c>
      <c r="F154" s="20">
        <f>SUM(F142:F153)</f>
        <v>106511.23000000001</v>
      </c>
      <c r="G154" s="20">
        <f>SUM(G142:G153)</f>
        <v>0</v>
      </c>
      <c r="H154" s="20">
        <f>E154-F154-G154</f>
        <v>0</v>
      </c>
    </row>
    <row r="155" spans="2:9" s="3" customFormat="1" ht="15" customHeight="1">
      <c r="B155" s="59"/>
      <c r="C155" s="60"/>
      <c r="D155" s="60"/>
      <c r="E155" s="61"/>
      <c r="F155" s="61"/>
      <c r="G155" s="61"/>
      <c r="H155" s="61"/>
    </row>
    <row r="156" spans="2:9" ht="15" customHeight="1">
      <c r="B156" s="54"/>
      <c r="C156" s="5"/>
      <c r="D156" s="5"/>
      <c r="E156" s="11"/>
      <c r="F156" s="11"/>
      <c r="G156" s="11"/>
      <c r="H156" s="11"/>
    </row>
    <row r="157" spans="2:9" ht="15" customHeight="1">
      <c r="B157" s="51" t="s">
        <v>33</v>
      </c>
      <c r="C157" s="47"/>
      <c r="D157" s="47"/>
      <c r="E157" s="48" t="s">
        <v>29</v>
      </c>
      <c r="F157" s="48" t="s">
        <v>16</v>
      </c>
      <c r="G157" s="49" t="s">
        <v>14</v>
      </c>
      <c r="H157" s="50" t="s">
        <v>0</v>
      </c>
    </row>
    <row r="158" spans="2:9" ht="15" customHeight="1">
      <c r="B158" s="57" t="s">
        <v>9</v>
      </c>
      <c r="C158" s="15"/>
      <c r="D158" s="15"/>
      <c r="E158" s="18">
        <v>1901.22</v>
      </c>
      <c r="F158" s="18">
        <v>1901.22</v>
      </c>
      <c r="G158" s="15"/>
      <c r="H158" s="10">
        <f>+E158-F158-G158</f>
        <v>0</v>
      </c>
    </row>
    <row r="159" spans="2:9" ht="15" customHeight="1">
      <c r="B159" s="57" t="s">
        <v>31</v>
      </c>
      <c r="C159" s="15"/>
      <c r="D159" s="15"/>
      <c r="E159" s="18">
        <v>1453.42</v>
      </c>
      <c r="F159" s="18">
        <v>1453.42</v>
      </c>
      <c r="G159" s="15"/>
      <c r="H159" s="10">
        <f t="shared" ref="H159:H169" si="8">H158+E159-F159-G159</f>
        <v>0</v>
      </c>
    </row>
    <row r="160" spans="2:9" ht="15" customHeight="1">
      <c r="B160" s="57" t="s">
        <v>10</v>
      </c>
      <c r="C160" s="15"/>
      <c r="D160" s="15"/>
      <c r="E160" s="18">
        <v>1263.8499999999999</v>
      </c>
      <c r="F160" s="18">
        <v>1263.8499999999999</v>
      </c>
      <c r="G160" s="15"/>
      <c r="H160" s="10">
        <f t="shared" si="8"/>
        <v>0</v>
      </c>
    </row>
    <row r="161" spans="2:14" ht="15" customHeight="1">
      <c r="B161" s="57" t="s">
        <v>11</v>
      </c>
      <c r="C161" s="15"/>
      <c r="D161" s="15"/>
      <c r="E161" s="18">
        <v>2308.64</v>
      </c>
      <c r="F161" s="18">
        <v>2308.64</v>
      </c>
      <c r="G161" s="15"/>
      <c r="H161" s="10">
        <f t="shared" si="8"/>
        <v>0</v>
      </c>
    </row>
    <row r="162" spans="2:14" ht="15" customHeight="1">
      <c r="B162" s="58" t="s">
        <v>4</v>
      </c>
      <c r="C162" s="5"/>
      <c r="D162" s="4"/>
      <c r="E162" s="10">
        <v>2006.26</v>
      </c>
      <c r="F162" s="10">
        <v>2006.26</v>
      </c>
      <c r="G162" s="10"/>
      <c r="H162" s="10">
        <f t="shared" si="8"/>
        <v>0</v>
      </c>
    </row>
    <row r="163" spans="2:14" ht="15" customHeight="1">
      <c r="B163" s="58" t="s">
        <v>19</v>
      </c>
      <c r="C163" s="5"/>
      <c r="D163" s="4"/>
      <c r="E163" s="10">
        <v>1588.14</v>
      </c>
      <c r="F163" s="10">
        <v>1588.14</v>
      </c>
      <c r="G163" s="10"/>
      <c r="H163" s="10">
        <f t="shared" si="8"/>
        <v>0</v>
      </c>
    </row>
    <row r="164" spans="2:14" ht="15" customHeight="1">
      <c r="B164" s="58" t="s">
        <v>5</v>
      </c>
      <c r="C164" s="5"/>
      <c r="D164" s="4"/>
      <c r="E164" s="10">
        <v>1573.62</v>
      </c>
      <c r="F164" s="10">
        <v>1573.62</v>
      </c>
      <c r="G164" s="10"/>
      <c r="H164" s="10">
        <f t="shared" si="8"/>
        <v>0</v>
      </c>
    </row>
    <row r="165" spans="2:14" ht="15" customHeight="1">
      <c r="B165" s="58" t="s">
        <v>12</v>
      </c>
      <c r="C165" s="5"/>
      <c r="D165" s="4"/>
      <c r="E165" s="10">
        <v>2118.33</v>
      </c>
      <c r="F165" s="10">
        <v>2118.33</v>
      </c>
      <c r="G165" s="10"/>
      <c r="H165" s="10">
        <f t="shared" si="8"/>
        <v>0</v>
      </c>
    </row>
    <row r="166" spans="2:14" ht="15" customHeight="1">
      <c r="B166" s="58" t="s">
        <v>1</v>
      </c>
      <c r="C166" s="5"/>
      <c r="D166" s="4"/>
      <c r="E166" s="10">
        <v>1742.28</v>
      </c>
      <c r="F166" s="10">
        <v>1742.28</v>
      </c>
      <c r="G166" s="10"/>
      <c r="H166" s="10">
        <f t="shared" si="8"/>
        <v>0</v>
      </c>
    </row>
    <row r="167" spans="2:14" ht="15" customHeight="1">
      <c r="B167" s="58" t="s">
        <v>2</v>
      </c>
      <c r="C167" s="5"/>
      <c r="D167" s="4"/>
      <c r="E167" s="10">
        <v>2427.14</v>
      </c>
      <c r="F167" s="10">
        <v>2427.14</v>
      </c>
      <c r="G167" s="10"/>
      <c r="H167" s="10">
        <f t="shared" si="8"/>
        <v>0</v>
      </c>
    </row>
    <row r="168" spans="2:14" ht="15" customHeight="1">
      <c r="B168" s="58" t="s">
        <v>3</v>
      </c>
      <c r="C168" s="5"/>
      <c r="D168" s="4"/>
      <c r="E168" s="10">
        <v>1484.06</v>
      </c>
      <c r="F168" s="10">
        <v>1484.06</v>
      </c>
      <c r="G168" s="10"/>
      <c r="H168" s="10">
        <f t="shared" si="8"/>
        <v>0</v>
      </c>
    </row>
    <row r="169" spans="2:14" ht="15" customHeight="1">
      <c r="B169" s="58" t="s">
        <v>8</v>
      </c>
      <c r="C169" s="5"/>
      <c r="D169" s="4"/>
      <c r="E169" s="10">
        <v>1435.28</v>
      </c>
      <c r="F169" s="10">
        <v>1435.28</v>
      </c>
      <c r="G169" s="10"/>
      <c r="H169" s="10">
        <f t="shared" si="8"/>
        <v>0</v>
      </c>
    </row>
    <row r="170" spans="2:14" ht="15" customHeight="1">
      <c r="B170" s="55" t="s">
        <v>13</v>
      </c>
      <c r="C170" s="19"/>
      <c r="D170" s="19"/>
      <c r="E170" s="20">
        <f>SUM(E158:E169)</f>
        <v>21302.239999999998</v>
      </c>
      <c r="F170" s="20">
        <f>SUM(F158:F169)</f>
        <v>21302.239999999998</v>
      </c>
      <c r="G170" s="20">
        <f>SUM(G158:G169)</f>
        <v>0</v>
      </c>
      <c r="H170" s="20">
        <f>E170-F170-G170</f>
        <v>0</v>
      </c>
    </row>
    <row r="171" spans="2:14" s="5" customFormat="1" ht="15" customHeight="1">
      <c r="B171" s="54"/>
      <c r="E171" s="11"/>
      <c r="F171" s="11"/>
      <c r="G171" s="11"/>
      <c r="H171" s="11"/>
    </row>
    <row r="172" spans="2:14" s="5" customFormat="1" ht="15" customHeight="1">
      <c r="B172" s="54"/>
      <c r="E172" s="11"/>
      <c r="F172" s="11"/>
      <c r="G172" s="11"/>
      <c r="H172" s="11"/>
    </row>
    <row r="173" spans="2:14" s="3" customFormat="1" ht="15" customHeight="1">
      <c r="B173" s="51" t="s">
        <v>46</v>
      </c>
      <c r="C173" s="47"/>
      <c r="D173" s="47"/>
      <c r="E173" s="48" t="s">
        <v>48</v>
      </c>
      <c r="F173" s="48" t="s">
        <v>16</v>
      </c>
      <c r="G173" s="49" t="s">
        <v>14</v>
      </c>
      <c r="H173" s="50" t="s">
        <v>0</v>
      </c>
    </row>
    <row r="174" spans="2:14" s="3" customFormat="1">
      <c r="B174" s="55" t="s">
        <v>13</v>
      </c>
      <c r="C174" s="19"/>
      <c r="D174" s="19"/>
      <c r="E174" s="20">
        <v>2000</v>
      </c>
      <c r="F174" s="20">
        <v>1432.28</v>
      </c>
      <c r="G174" s="20"/>
      <c r="H174" s="20">
        <f>E174-F174-G174</f>
        <v>567.72</v>
      </c>
    </row>
    <row r="175" spans="2:14" s="3" customFormat="1">
      <c r="B175" s="59"/>
      <c r="C175" s="60"/>
      <c r="D175" s="60"/>
      <c r="E175" s="61"/>
      <c r="F175" s="61"/>
      <c r="G175" s="61"/>
      <c r="H175" s="61"/>
      <c r="K175" s="68" t="s">
        <v>50</v>
      </c>
      <c r="L175" s="69"/>
      <c r="M175" s="69"/>
      <c r="N175" s="70"/>
    </row>
    <row r="176" spans="2:14" s="3" customFormat="1">
      <c r="B176" s="51" t="s">
        <v>45</v>
      </c>
      <c r="C176" s="47"/>
      <c r="D176" s="47"/>
      <c r="E176" s="48" t="s">
        <v>48</v>
      </c>
      <c r="F176" s="48" t="s">
        <v>16</v>
      </c>
      <c r="G176" s="49" t="s">
        <v>14</v>
      </c>
      <c r="H176" s="50" t="s">
        <v>0</v>
      </c>
    </row>
    <row r="177" spans="2:11" s="3" customFormat="1">
      <c r="B177" s="65" t="s">
        <v>13</v>
      </c>
      <c r="C177" s="66"/>
      <c r="D177" s="66"/>
      <c r="E177" s="67">
        <v>5000</v>
      </c>
      <c r="F177" s="67">
        <v>4950</v>
      </c>
      <c r="G177" s="67"/>
      <c r="H177" s="67">
        <f>E177-F177-G177</f>
        <v>50</v>
      </c>
    </row>
    <row r="178" spans="2:11" s="3" customFormat="1">
      <c r="B178" s="59"/>
      <c r="C178" s="60"/>
      <c r="D178" s="60"/>
      <c r="E178" s="61"/>
      <c r="F178" s="61"/>
      <c r="G178" s="61"/>
      <c r="H178" s="61"/>
    </row>
    <row r="179" spans="2:11">
      <c r="B179" s="54"/>
      <c r="C179" s="5"/>
      <c r="D179" s="5"/>
      <c r="E179" s="11"/>
      <c r="F179" s="11"/>
      <c r="G179" s="11"/>
      <c r="H179" s="11"/>
    </row>
    <row r="180" spans="2:11">
      <c r="B180" s="54"/>
      <c r="C180" s="5"/>
      <c r="D180" s="5"/>
      <c r="E180" s="11"/>
      <c r="F180" s="11"/>
      <c r="G180" s="11"/>
      <c r="H180" s="11"/>
    </row>
    <row r="181" spans="2:11">
      <c r="B181" s="56" t="s">
        <v>24</v>
      </c>
      <c r="C181" s="49"/>
      <c r="D181" s="49"/>
      <c r="E181" s="48" t="s">
        <v>15</v>
      </c>
      <c r="F181" s="48" t="s">
        <v>16</v>
      </c>
      <c r="G181" s="49" t="s">
        <v>14</v>
      </c>
      <c r="H181" s="50" t="s">
        <v>0</v>
      </c>
      <c r="J181" s="8">
        <f>+G183+H183+F183</f>
        <v>203494.28</v>
      </c>
    </row>
    <row r="182" spans="2:11">
      <c r="B182" s="54"/>
      <c r="C182" s="5"/>
      <c r="D182" s="5"/>
      <c r="E182" s="11"/>
      <c r="F182" s="11"/>
      <c r="G182" s="11"/>
      <c r="H182" s="5"/>
      <c r="J182" s="14">
        <f>+E183-J181</f>
        <v>0</v>
      </c>
      <c r="K182" t="s">
        <v>17</v>
      </c>
    </row>
    <row r="183" spans="2:11" ht="15.75" thickBot="1">
      <c r="B183" s="54"/>
      <c r="C183" s="5"/>
      <c r="D183" s="5"/>
      <c r="E183" s="13">
        <f>E107+E57+E90+E73+E123+E139+E154+E170+E174+E177</f>
        <v>203494.28</v>
      </c>
      <c r="F183" s="13">
        <f>F107+F57+F90+F73+F123+F139+F154+F170+F174+F177</f>
        <v>189921.80000000002</v>
      </c>
      <c r="G183" s="13">
        <f>G107+G57+G90+G73+G123+G139+G154+G170+G174+G177</f>
        <v>451</v>
      </c>
      <c r="H183" s="13">
        <f>E183-F183-G183</f>
        <v>13121.479999999981</v>
      </c>
    </row>
    <row r="184" spans="2:11" ht="15.75" thickTop="1">
      <c r="B184" s="54"/>
      <c r="C184" s="5"/>
      <c r="D184" s="5"/>
      <c r="E184" s="11"/>
      <c r="F184" s="11"/>
      <c r="G184" s="11"/>
      <c r="H184" s="5"/>
    </row>
    <row r="189" spans="2:11">
      <c r="B189" t="s">
        <v>42</v>
      </c>
    </row>
    <row r="191" spans="2:11">
      <c r="E191"/>
      <c r="F191"/>
      <c r="G191"/>
    </row>
    <row r="192" spans="2:11">
      <c r="E192"/>
      <c r="F192"/>
      <c r="G192"/>
    </row>
    <row r="193" spans="5:7">
      <c r="E193"/>
      <c r="F193"/>
      <c r="G193"/>
    </row>
    <row r="194" spans="5:7">
      <c r="E194"/>
      <c r="F194"/>
      <c r="G194"/>
    </row>
    <row r="195" spans="5:7">
      <c r="E195"/>
      <c r="F195"/>
      <c r="G195"/>
    </row>
    <row r="196" spans="5:7">
      <c r="E196"/>
      <c r="F196"/>
      <c r="G196"/>
    </row>
    <row r="197" spans="5:7">
      <c r="E197"/>
      <c r="F197"/>
      <c r="G197"/>
    </row>
    <row r="198" spans="5:7">
      <c r="E198"/>
      <c r="F198"/>
      <c r="G198"/>
    </row>
    <row r="199" spans="5:7">
      <c r="E199"/>
      <c r="F199"/>
      <c r="G199"/>
    </row>
  </sheetData>
  <mergeCells count="1">
    <mergeCell ref="G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Keith's Request</vt:lpstr>
      <vt:lpstr>2016.-2017</vt:lpstr>
      <vt:lpstr>2015-2016</vt:lpstr>
      <vt:lpstr>2014-2015 </vt:lpstr>
      <vt:lpstr>'2015-2016'!Print_Area</vt:lpstr>
      <vt:lpstr>'2016.-2017'!Print_Area</vt:lpstr>
      <vt:lpstr>'Keith''s Request'!Print_Area</vt:lpstr>
      <vt:lpstr>'2015-2016'!Print_Titles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</dc:creator>
  <cp:lastModifiedBy>Glenda</cp:lastModifiedBy>
  <cp:lastPrinted>2018-07-05T15:27:44Z</cp:lastPrinted>
  <dcterms:created xsi:type="dcterms:W3CDTF">2013-07-10T13:04:01Z</dcterms:created>
  <dcterms:modified xsi:type="dcterms:W3CDTF">2018-08-07T18:17:23Z</dcterms:modified>
</cp:coreProperties>
</file>